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-120" yWindow="-120" windowWidth="29040" windowHeight="15840" tabRatio="934" firstSheet="1" activeTab="7"/>
  </bookViews>
  <sheets>
    <sheet name="Introduction and contents" sheetId="1" r:id="rId1"/>
    <sheet name="Ключевые условия (Assumptions)" sheetId="2" r:id="rId2"/>
    <sheet name="Sales forecast" sheetId="5" r:id="rId3"/>
    <sheet name="Expenses (OPEX&amp;CAPEX)" sheetId="4" r:id="rId4"/>
    <sheet name="P&amp;L" sheetId="6" r:id="rId5"/>
    <sheet name="Cash Flow" sheetId="7" r:id="rId6"/>
    <sheet name="Balance Sheet" sheetId="8" r:id="rId7"/>
    <sheet name="Valuation" sheetId="9" r:id="rId8"/>
    <sheet name="Risks" sheetId="10" r:id="rId9"/>
    <sheet name="Лист1" sheetId="13" r:id="rId10"/>
    <sheet name="ModelRiskDSN" sheetId="11" state="hidden" r:id="rId11"/>
    <sheet name="ModelRiskSYS1" sheetId="12" state="hidden" r:id="rId12"/>
  </sheets>
  <definedNames>
    <definedName name="SimOpt_AccountDomain" hidden="1">""</definedName>
    <definedName name="SimOpt_AccountName" hidden="1">""</definedName>
    <definedName name="SimOpt_AccountPassword" hidden="1">""</definedName>
    <definedName name="SimOpt_CheckPrecisionAfter" hidden="1">100</definedName>
    <definedName name="SimOpt_GotoSample" hidden="1">0</definedName>
    <definedName name="SimOpt_Macros0" hidden="1">""</definedName>
    <definedName name="SimOpt_Macros1" hidden="1">""</definedName>
    <definedName name="SimOpt_Macros2" hidden="1">""</definedName>
    <definedName name="SimOpt_Macros3" hidden="1">""</definedName>
    <definedName name="SimOpt_MacrosUsage" hidden="1">0</definedName>
    <definedName name="SimOpt_MinSimBufferSize" hidden="1">5000000</definedName>
    <definedName name="SimOpt_RefreshExcel" hidden="1">0</definedName>
    <definedName name="SimOpt_RefreshRate" hidden="1">10</definedName>
    <definedName name="SimOpt_SamplesCount" hidden="1">10000</definedName>
    <definedName name="SimOpt_Seed0" hidden="1">0</definedName>
    <definedName name="SimOpt_SeedFixed" hidden="1">0</definedName>
    <definedName name="SimOpt_SeedMultiplyType" hidden="1">0</definedName>
    <definedName name="SimOpt_ServerAddress" hidden="1">""</definedName>
    <definedName name="SimOpt_ShowResultsAtEnd" hidden="1">1</definedName>
    <definedName name="SimOpt_SimName0" hidden="1">""</definedName>
    <definedName name="SimOpt_SimsCount" hidden="1">1</definedName>
    <definedName name="SimOpt_StopOnOutputError" hidden="1">0</definedName>
    <definedName name="SimOpt_UploadEnabled" hidden="1">0</definedName>
    <definedName name="SimOpt_UploadModel" hidden="1">0</definedName>
    <definedName name="SimOpt_UploadProfile" hidden="1">""</definedName>
    <definedName name="SimOpt_UploadRemotely" hidden="1">0</definedName>
    <definedName name="solver_eng" localSheetId="8" hidden="1">1</definedName>
    <definedName name="solver_neg" localSheetId="8" hidden="1">1</definedName>
    <definedName name="solver_num" localSheetId="8" hidden="1">0</definedName>
    <definedName name="solver_opt" localSheetId="8" hidden="1">Risks!$E$7</definedName>
    <definedName name="solver_typ" localSheetId="8" hidden="1">1</definedName>
    <definedName name="solver_val" localSheetId="8" hidden="1">0</definedName>
    <definedName name="solver_ver" localSheetId="8" hidden="1">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1" i="9" l="1"/>
  <c r="B5" i="9" l="1"/>
  <c r="AM55" i="2" l="1"/>
  <c r="AM54" i="2"/>
  <c r="M22" i="7" l="1"/>
  <c r="Y22" i="7"/>
  <c r="AK22" i="7"/>
  <c r="AW22" i="7"/>
  <c r="BI22" i="7"/>
  <c r="Q63" i="10" l="1"/>
  <c r="Q62" i="10"/>
  <c r="Q61" i="10"/>
  <c r="P61" i="10" s="1"/>
  <c r="T62" i="10"/>
  <c r="T64" i="10"/>
  <c r="T61" i="10"/>
  <c r="T63" i="10"/>
  <c r="B67" i="10" l="1"/>
  <c r="E67" i="10"/>
  <c r="D67" i="10"/>
  <c r="C67" i="10"/>
  <c r="R61" i="10"/>
  <c r="N33" i="9"/>
  <c r="N32" i="9"/>
  <c r="P19" i="9" s="1"/>
  <c r="N28" i="9"/>
  <c r="N27" i="9"/>
  <c r="L21" i="9"/>
  <c r="M21" i="9"/>
  <c r="N21" i="9"/>
  <c r="O21" i="9"/>
  <c r="K21" i="9"/>
  <c r="Q19" i="9" l="1"/>
  <c r="S19" i="9" s="1"/>
  <c r="BW7" i="6"/>
  <c r="BW8" i="6"/>
  <c r="BW11" i="6"/>
  <c r="BW15" i="6"/>
  <c r="BW17" i="6"/>
  <c r="BW24" i="6"/>
  <c r="BW28" i="6"/>
  <c r="CO4" i="8" l="1"/>
  <c r="CO6" i="8"/>
  <c r="CO8" i="8"/>
  <c r="CO10" i="8"/>
  <c r="CO14" i="8"/>
  <c r="CO15" i="8"/>
  <c r="CO20" i="8"/>
  <c r="CO22" i="8"/>
  <c r="CO24" i="8"/>
  <c r="CO25" i="8"/>
  <c r="CO26" i="8"/>
  <c r="CO29" i="8"/>
  <c r="CO30" i="8"/>
  <c r="CO3" i="8"/>
  <c r="CN4" i="8"/>
  <c r="CN6" i="8"/>
  <c r="CN8" i="8"/>
  <c r="CN10" i="8"/>
  <c r="CN14" i="8"/>
  <c r="CN15" i="8"/>
  <c r="CN20" i="8"/>
  <c r="CN22" i="8"/>
  <c r="CN24" i="8"/>
  <c r="CN25" i="8"/>
  <c r="CN26" i="8"/>
  <c r="CN29" i="8"/>
  <c r="CN30" i="8"/>
  <c r="CN3" i="8"/>
  <c r="BJ5" i="8"/>
  <c r="BJ7" i="8" s="1"/>
  <c r="BK5" i="8"/>
  <c r="BK7" i="8" s="1"/>
  <c r="BL5" i="8"/>
  <c r="BL7" i="8" s="1"/>
  <c r="CN7" i="8" s="1"/>
  <c r="BM5" i="8"/>
  <c r="BM7" i="8" s="1"/>
  <c r="BN5" i="8"/>
  <c r="BN7" i="8" s="1"/>
  <c r="BO5" i="8"/>
  <c r="BO7" i="8" s="1"/>
  <c r="CO7" i="8" s="1"/>
  <c r="BJ27" i="8"/>
  <c r="BK27" i="8"/>
  <c r="BL27" i="8"/>
  <c r="CN27" i="8" s="1"/>
  <c r="BM27" i="8"/>
  <c r="BN27" i="8"/>
  <c r="BO27" i="8"/>
  <c r="CO27" i="8" s="1"/>
  <c r="CO3" i="7"/>
  <c r="CO12" i="7"/>
  <c r="CP12" i="7"/>
  <c r="CO16" i="7"/>
  <c r="CP16" i="7"/>
  <c r="CO18" i="7"/>
  <c r="CP18" i="7"/>
  <c r="CO19" i="7"/>
  <c r="CP19" i="7"/>
  <c r="CO20" i="7"/>
  <c r="CP20" i="7"/>
  <c r="CO21" i="7"/>
  <c r="CP21" i="7"/>
  <c r="CO22" i="7"/>
  <c r="CP22" i="7"/>
  <c r="CO23" i="7"/>
  <c r="CP23" i="7"/>
  <c r="CO25" i="7"/>
  <c r="CP25" i="7"/>
  <c r="CO29" i="7"/>
  <c r="CP29" i="7"/>
  <c r="CP3" i="7"/>
  <c r="CM3" i="8"/>
  <c r="CX3" i="8" s="1"/>
  <c r="CQ7" i="6"/>
  <c r="CR7" i="6"/>
  <c r="CQ8" i="6"/>
  <c r="CR8" i="6"/>
  <c r="CQ11" i="6"/>
  <c r="CR11" i="6"/>
  <c r="CQ15" i="6"/>
  <c r="CR15" i="6"/>
  <c r="CQ17" i="6"/>
  <c r="CR17" i="6"/>
  <c r="CQ28" i="6"/>
  <c r="CR28" i="6"/>
  <c r="BJ21" i="6"/>
  <c r="BK21" i="6"/>
  <c r="BL21" i="6"/>
  <c r="BM21" i="6"/>
  <c r="BN21" i="6"/>
  <c r="BO21" i="6"/>
  <c r="CQ5" i="4"/>
  <c r="CR5" i="4"/>
  <c r="CQ11" i="4"/>
  <c r="CR11" i="4"/>
  <c r="CQ13" i="4"/>
  <c r="CR13" i="4"/>
  <c r="CQ14" i="4"/>
  <c r="CR14" i="4"/>
  <c r="CQ20" i="4"/>
  <c r="CR20" i="4"/>
  <c r="CQ23" i="4"/>
  <c r="CR23" i="4"/>
  <c r="CQ32" i="4"/>
  <c r="CR32" i="4"/>
  <c r="CQ33" i="4"/>
  <c r="CR33" i="4"/>
  <c r="CQ34" i="4"/>
  <c r="CR34" i="4"/>
  <c r="CQ35" i="4"/>
  <c r="CR35" i="4"/>
  <c r="CQ43" i="4"/>
  <c r="CR43" i="4"/>
  <c r="CQ44" i="4"/>
  <c r="CR44" i="4"/>
  <c r="CQ45" i="4"/>
  <c r="CR45" i="4"/>
  <c r="CQ46" i="4"/>
  <c r="CR46" i="4"/>
  <c r="CQ47" i="4"/>
  <c r="CR47" i="4"/>
  <c r="CQ48" i="4"/>
  <c r="CR48" i="4"/>
  <c r="CR3" i="4"/>
  <c r="CQ3" i="4"/>
  <c r="BJ6" i="4"/>
  <c r="BK6" i="4"/>
  <c r="BL6" i="4"/>
  <c r="BM6" i="4"/>
  <c r="BN6" i="4"/>
  <c r="BO6" i="4"/>
  <c r="BJ36" i="4"/>
  <c r="BK36" i="4"/>
  <c r="BL36" i="4"/>
  <c r="BM36" i="4"/>
  <c r="BN36" i="4"/>
  <c r="BO36" i="4"/>
  <c r="BJ37" i="4"/>
  <c r="BK37" i="4"/>
  <c r="BL37" i="4"/>
  <c r="BM37" i="4"/>
  <c r="BN37" i="4"/>
  <c r="BO37" i="4"/>
  <c r="BJ38" i="4"/>
  <c r="BK38" i="4"/>
  <c r="BL38" i="4"/>
  <c r="BM38" i="4"/>
  <c r="BN38" i="4"/>
  <c r="BO38" i="4"/>
  <c r="BJ39" i="4"/>
  <c r="BK39" i="4"/>
  <c r="BK14" i="7" s="1"/>
  <c r="BL39" i="4"/>
  <c r="BL14" i="7" s="1"/>
  <c r="BM39" i="4"/>
  <c r="BM14" i="7" s="1"/>
  <c r="BN39" i="4"/>
  <c r="BN14" i="7" s="1"/>
  <c r="BO39" i="4"/>
  <c r="BO14" i="7" s="1"/>
  <c r="BJ40" i="4"/>
  <c r="BJ15" i="7" s="1"/>
  <c r="BK40" i="4"/>
  <c r="BK15" i="7" s="1"/>
  <c r="BL40" i="4"/>
  <c r="BL15" i="7" s="1"/>
  <c r="BM40" i="4"/>
  <c r="BM15" i="7" s="1"/>
  <c r="BN40" i="4"/>
  <c r="BN15" i="7" s="1"/>
  <c r="BO40" i="4"/>
  <c r="BO15" i="7" s="1"/>
  <c r="BL41" i="4"/>
  <c r="BM41" i="4"/>
  <c r="BN41" i="4"/>
  <c r="BO41" i="4"/>
  <c r="CR5" i="5"/>
  <c r="CS5" i="5"/>
  <c r="CR10" i="5"/>
  <c r="CS10" i="5"/>
  <c r="BJ4" i="5"/>
  <c r="BJ9" i="4" s="1"/>
  <c r="BK4" i="5"/>
  <c r="BK9" i="4" s="1"/>
  <c r="BL4" i="5"/>
  <c r="BL9" i="4" s="1"/>
  <c r="BM4" i="5"/>
  <c r="BN4" i="5"/>
  <c r="BN7" i="4" s="1"/>
  <c r="BO4" i="5"/>
  <c r="BO7" i="4" s="1"/>
  <c r="BJ8" i="5"/>
  <c r="BK8" i="5"/>
  <c r="BL8" i="5"/>
  <c r="BM8" i="5"/>
  <c r="BN8" i="5"/>
  <c r="BO8" i="5"/>
  <c r="BJ9" i="5"/>
  <c r="BK9" i="5"/>
  <c r="BL9" i="5"/>
  <c r="BM9" i="5"/>
  <c r="BN9" i="5"/>
  <c r="BO9" i="5"/>
  <c r="C6" i="5"/>
  <c r="D6" i="5"/>
  <c r="E6" i="5"/>
  <c r="F6" i="5"/>
  <c r="G6" i="5"/>
  <c r="H6" i="5"/>
  <c r="I6" i="5"/>
  <c r="J6" i="5"/>
  <c r="K6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6" i="5"/>
  <c r="B4" i="5"/>
  <c r="S55" i="2"/>
  <c r="T55" i="2" s="1"/>
  <c r="U55" i="2" s="1"/>
  <c r="V55" i="2" s="1"/>
  <c r="W55" i="2" s="1"/>
  <c r="X55" i="2" s="1"/>
  <c r="Y55" i="2" s="1"/>
  <c r="Z55" i="2" s="1"/>
  <c r="S6" i="5" s="1"/>
  <c r="G69" i="2"/>
  <c r="BJ13" i="7" l="1"/>
  <c r="CS4" i="5"/>
  <c r="CR41" i="4"/>
  <c r="CR38" i="4"/>
  <c r="BM9" i="4"/>
  <c r="BO13" i="7"/>
  <c r="BO17" i="7" s="1"/>
  <c r="CQ37" i="4"/>
  <c r="BK7" i="4"/>
  <c r="CP14" i="7"/>
  <c r="CQ38" i="4"/>
  <c r="BN13" i="7"/>
  <c r="BN17" i="7" s="1"/>
  <c r="CR37" i="4"/>
  <c r="BM13" i="7"/>
  <c r="BM17" i="7" s="1"/>
  <c r="CR6" i="4"/>
  <c r="CR21" i="6"/>
  <c r="CQ39" i="4"/>
  <c r="BL13" i="7"/>
  <c r="BL17" i="7" s="1"/>
  <c r="Q6" i="5"/>
  <c r="BK13" i="7"/>
  <c r="CQ6" i="4"/>
  <c r="CQ21" i="6"/>
  <c r="CQ9" i="4"/>
  <c r="CP15" i="7"/>
  <c r="CO15" i="7"/>
  <c r="BO9" i="4"/>
  <c r="BM7" i="4"/>
  <c r="CR7" i="4" s="1"/>
  <c r="CR40" i="4"/>
  <c r="CR36" i="4"/>
  <c r="CR39" i="4"/>
  <c r="R6" i="5"/>
  <c r="BN9" i="4"/>
  <c r="BL7" i="4"/>
  <c r="CQ40" i="4"/>
  <c r="CQ36" i="4"/>
  <c r="BJ14" i="7"/>
  <c r="P6" i="5"/>
  <c r="CR4" i="5"/>
  <c r="BJ7" i="4"/>
  <c r="O6" i="5"/>
  <c r="N6" i="5"/>
  <c r="M6" i="5"/>
  <c r="L6" i="5"/>
  <c r="CN5" i="8"/>
  <c r="CO5" i="8"/>
  <c r="AA55" i="2"/>
  <c r="G70" i="2"/>
  <c r="M24" i="6" s="1"/>
  <c r="CO13" i="7" l="1"/>
  <c r="CP13" i="7"/>
  <c r="BK17" i="7"/>
  <c r="CR9" i="4"/>
  <c r="CQ7" i="4"/>
  <c r="AB55" i="2"/>
  <c r="T6" i="5"/>
  <c r="BJ17" i="7"/>
  <c r="CO14" i="7"/>
  <c r="CP17" i="7"/>
  <c r="C26" i="7"/>
  <c r="D26" i="7"/>
  <c r="E26" i="7"/>
  <c r="F26" i="7"/>
  <c r="G26" i="7"/>
  <c r="H26" i="7"/>
  <c r="I26" i="7"/>
  <c r="J26" i="7"/>
  <c r="K26" i="7"/>
  <c r="L26" i="7"/>
  <c r="BU23" i="7"/>
  <c r="BV23" i="7"/>
  <c r="BW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BU24" i="7"/>
  <c r="BV24" i="7"/>
  <c r="BW24" i="7"/>
  <c r="B37" i="9"/>
  <c r="M23" i="7"/>
  <c r="BX23" i="7" s="1"/>
  <c r="C72" i="2"/>
  <c r="C83" i="2"/>
  <c r="D83" i="2" s="1"/>
  <c r="D31" i="10"/>
  <c r="CO17" i="7" l="1"/>
  <c r="CT23" i="7"/>
  <c r="AC55" i="2"/>
  <c r="U6" i="5"/>
  <c r="CX23" i="7"/>
  <c r="CY23" i="7"/>
  <c r="CW23" i="7"/>
  <c r="CV23" i="7"/>
  <c r="BD71" i="2"/>
  <c r="BJ24" i="7" s="1"/>
  <c r="BL71" i="2"/>
  <c r="BE71" i="2"/>
  <c r="BK24" i="7" s="1"/>
  <c r="BK26" i="7" s="1"/>
  <c r="BM71" i="2"/>
  <c r="BJ71" i="2"/>
  <c r="BK71" i="2"/>
  <c r="BF71" i="2"/>
  <c r="BL24" i="7" s="1"/>
  <c r="BL26" i="7" s="1"/>
  <c r="BN71" i="2"/>
  <c r="BG71" i="2"/>
  <c r="BM24" i="7" s="1"/>
  <c r="BO71" i="2"/>
  <c r="BH71" i="2"/>
  <c r="BN24" i="7" s="1"/>
  <c r="BN26" i="7" s="1"/>
  <c r="BI71" i="2"/>
  <c r="BO24" i="7" s="1"/>
  <c r="BO26" i="7" s="1"/>
  <c r="CU23" i="7"/>
  <c r="I71" i="2"/>
  <c r="O24" i="7" s="1"/>
  <c r="O26" i="7" s="1"/>
  <c r="Q71" i="2"/>
  <c r="W24" i="7" s="1"/>
  <c r="Y71" i="2"/>
  <c r="AE24" i="7" s="1"/>
  <c r="AE26" i="7" s="1"/>
  <c r="AG71" i="2"/>
  <c r="AM24" i="7" s="1"/>
  <c r="AM26" i="7" s="1"/>
  <c r="AO71" i="2"/>
  <c r="AU24" i="7" s="1"/>
  <c r="AW71" i="2"/>
  <c r="BC24" i="7" s="1"/>
  <c r="BC26" i="7" s="1"/>
  <c r="AF71" i="2"/>
  <c r="AL24" i="7" s="1"/>
  <c r="AV71" i="2"/>
  <c r="BB24" i="7" s="1"/>
  <c r="BB26" i="7" s="1"/>
  <c r="J71" i="2"/>
  <c r="P24" i="7" s="1"/>
  <c r="P26" i="7" s="1"/>
  <c r="R71" i="2"/>
  <c r="X24" i="7" s="1"/>
  <c r="X26" i="7" s="1"/>
  <c r="Z71" i="2"/>
  <c r="AF24" i="7" s="1"/>
  <c r="AH71" i="2"/>
  <c r="AN24" i="7" s="1"/>
  <c r="AN26" i="7" s="1"/>
  <c r="AP71" i="2"/>
  <c r="AV24" i="7" s="1"/>
  <c r="AV26" i="7" s="1"/>
  <c r="AX71" i="2"/>
  <c r="BD24" i="7" s="1"/>
  <c r="L71" i="2"/>
  <c r="R24" i="7" s="1"/>
  <c r="R26" i="7" s="1"/>
  <c r="AB71" i="2"/>
  <c r="AH24" i="7" s="1"/>
  <c r="AH26" i="7" s="1"/>
  <c r="AJ71" i="2"/>
  <c r="AP24" i="7" s="1"/>
  <c r="AP26" i="7" s="1"/>
  <c r="AR71" i="2"/>
  <c r="AX24" i="7" s="1"/>
  <c r="AX26" i="7" s="1"/>
  <c r="AZ71" i="2"/>
  <c r="BF24" i="7" s="1"/>
  <c r="BF26" i="7" s="1"/>
  <c r="P71" i="2"/>
  <c r="V24" i="7" s="1"/>
  <c r="V26" i="7" s="1"/>
  <c r="K71" i="2"/>
  <c r="Q24" i="7" s="1"/>
  <c r="S71" i="2"/>
  <c r="Y24" i="7" s="1"/>
  <c r="Y26" i="7" s="1"/>
  <c r="AA71" i="2"/>
  <c r="AG24" i="7" s="1"/>
  <c r="AG26" i="7" s="1"/>
  <c r="AI71" i="2"/>
  <c r="AO24" i="7" s="1"/>
  <c r="AQ71" i="2"/>
  <c r="AW24" i="7" s="1"/>
  <c r="AY71" i="2"/>
  <c r="BE24" i="7" s="1"/>
  <c r="BE26" i="7" s="1"/>
  <c r="G71" i="2"/>
  <c r="T71" i="2"/>
  <c r="Z24" i="7" s="1"/>
  <c r="M71" i="2"/>
  <c r="S24" i="7" s="1"/>
  <c r="S26" i="7" s="1"/>
  <c r="U71" i="2"/>
  <c r="AA24" i="7" s="1"/>
  <c r="AA26" i="7" s="1"/>
  <c r="AC71" i="2"/>
  <c r="AI24" i="7" s="1"/>
  <c r="AK71" i="2"/>
  <c r="AQ24" i="7" s="1"/>
  <c r="AQ26" i="7" s="1"/>
  <c r="AS71" i="2"/>
  <c r="AY24" i="7" s="1"/>
  <c r="BA71" i="2"/>
  <c r="BG24" i="7" s="1"/>
  <c r="N71" i="2"/>
  <c r="T24" i="7" s="1"/>
  <c r="V71" i="2"/>
  <c r="AB24" i="7" s="1"/>
  <c r="AB26" i="7" s="1"/>
  <c r="AD71" i="2"/>
  <c r="AJ24" i="7" s="1"/>
  <c r="AJ26" i="7" s="1"/>
  <c r="AL71" i="2"/>
  <c r="AR24" i="7" s="1"/>
  <c r="AT71" i="2"/>
  <c r="AZ24" i="7" s="1"/>
  <c r="AZ26" i="7" s="1"/>
  <c r="BB71" i="2"/>
  <c r="BH24" i="7" s="1"/>
  <c r="BH26" i="7" s="1"/>
  <c r="O71" i="2"/>
  <c r="U24" i="7" s="1"/>
  <c r="U26" i="7" s="1"/>
  <c r="W71" i="2"/>
  <c r="AC24" i="7" s="1"/>
  <c r="AE71" i="2"/>
  <c r="AK24" i="7" s="1"/>
  <c r="AM71" i="2"/>
  <c r="AS24" i="7" s="1"/>
  <c r="AS26" i="7" s="1"/>
  <c r="AU71" i="2"/>
  <c r="BA24" i="7" s="1"/>
  <c r="BC71" i="2"/>
  <c r="BI24" i="7" s="1"/>
  <c r="X71" i="2"/>
  <c r="AD24" i="7" s="1"/>
  <c r="AD26" i="7" s="1"/>
  <c r="AN71" i="2"/>
  <c r="AT24" i="7" s="1"/>
  <c r="AT26" i="7" s="1"/>
  <c r="H71" i="2"/>
  <c r="N24" i="7" s="1"/>
  <c r="E31" i="10"/>
  <c r="F31" i="10" s="1"/>
  <c r="G31" i="10" s="1"/>
  <c r="H31" i="10" s="1"/>
  <c r="J28" i="5"/>
  <c r="J29" i="5" s="1"/>
  <c r="J30" i="5" s="1"/>
  <c r="J31" i="5" s="1"/>
  <c r="CP24" i="7" l="1"/>
  <c r="BM26" i="7"/>
  <c r="CP26" i="7" s="1"/>
  <c r="BJ26" i="7"/>
  <c r="CO26" i="7" s="1"/>
  <c r="CO24" i="7"/>
  <c r="AD55" i="2"/>
  <c r="V6" i="5"/>
  <c r="Q26" i="7"/>
  <c r="BZ24" i="7"/>
  <c r="CJ24" i="7"/>
  <c r="AU26" i="7"/>
  <c r="Z26" i="7"/>
  <c r="CC24" i="7"/>
  <c r="T26" i="7"/>
  <c r="CA24" i="7"/>
  <c r="M24" i="7"/>
  <c r="H69" i="2"/>
  <c r="CE24" i="7"/>
  <c r="AF26" i="7"/>
  <c r="AC26" i="7"/>
  <c r="CD24" i="7"/>
  <c r="CN24" i="7"/>
  <c r="BG26" i="7"/>
  <c r="CB24" i="7"/>
  <c r="W26" i="7"/>
  <c r="BA26" i="7"/>
  <c r="CL24" i="7"/>
  <c r="CK24" i="7"/>
  <c r="AY26" i="7"/>
  <c r="CH24" i="7"/>
  <c r="AO26" i="7"/>
  <c r="CF24" i="7"/>
  <c r="AI26" i="7"/>
  <c r="CG24" i="7"/>
  <c r="AL26" i="7"/>
  <c r="BY24" i="7"/>
  <c r="N26" i="7"/>
  <c r="AR26" i="7"/>
  <c r="CI24" i="7"/>
  <c r="CM24" i="7"/>
  <c r="BD26" i="7"/>
  <c r="H17" i="5"/>
  <c r="C31" i="10" s="1"/>
  <c r="AE55" i="2" l="1"/>
  <c r="W6" i="5"/>
  <c r="H70" i="2"/>
  <c r="N24" i="6" s="1"/>
  <c r="I69" i="2"/>
  <c r="M21" i="8"/>
  <c r="BX24" i="7"/>
  <c r="M26" i="7"/>
  <c r="AF55" i="2" l="1"/>
  <c r="X6" i="5"/>
  <c r="J69" i="2"/>
  <c r="N21" i="8"/>
  <c r="I70" i="2"/>
  <c r="O24" i="6" s="1"/>
  <c r="B36" i="9"/>
  <c r="B40" i="9"/>
  <c r="B18" i="8"/>
  <c r="C18" i="8" s="1"/>
  <c r="D18" i="8" s="1"/>
  <c r="E18" i="8" s="1"/>
  <c r="F18" i="8" s="1"/>
  <c r="G18" i="8" s="1"/>
  <c r="H18" i="8" s="1"/>
  <c r="I18" i="8" s="1"/>
  <c r="J18" i="8" s="1"/>
  <c r="K18" i="8" s="1"/>
  <c r="L18" i="8" s="1"/>
  <c r="CM4" i="8"/>
  <c r="CX4" i="8" s="1"/>
  <c r="BU14" i="8"/>
  <c r="CS14" i="8" s="1"/>
  <c r="CM6" i="8"/>
  <c r="CX6" i="8" s="1"/>
  <c r="CM8" i="8"/>
  <c r="CX8" i="8" s="1"/>
  <c r="CM10" i="8"/>
  <c r="CX10" i="8" s="1"/>
  <c r="CM14" i="8"/>
  <c r="CX14" i="8" s="1"/>
  <c r="CM15" i="8"/>
  <c r="CX15" i="8" s="1"/>
  <c r="CM20" i="8"/>
  <c r="CX20" i="8" s="1"/>
  <c r="CM22" i="8"/>
  <c r="CX22" i="8" s="1"/>
  <c r="CM24" i="8"/>
  <c r="CX24" i="8" s="1"/>
  <c r="CM25" i="8"/>
  <c r="CX25" i="8" s="1"/>
  <c r="CM26" i="8"/>
  <c r="CX26" i="8" s="1"/>
  <c r="CL4" i="8"/>
  <c r="CL6" i="8"/>
  <c r="CL8" i="8"/>
  <c r="CL10" i="8"/>
  <c r="CL14" i="8"/>
  <c r="CL15" i="8"/>
  <c r="CL20" i="8"/>
  <c r="CL22" i="8"/>
  <c r="CL24" i="8"/>
  <c r="CL25" i="8"/>
  <c r="CL26" i="8"/>
  <c r="CL3" i="8"/>
  <c r="CK4" i="8"/>
  <c r="CW4" i="8" s="1"/>
  <c r="CK6" i="8"/>
  <c r="CW6" i="8" s="1"/>
  <c r="CK8" i="8"/>
  <c r="CW8" i="8" s="1"/>
  <c r="CK10" i="8"/>
  <c r="CW10" i="8" s="1"/>
  <c r="CK14" i="8"/>
  <c r="CW14" i="8" s="1"/>
  <c r="CK15" i="8"/>
  <c r="CW15" i="8" s="1"/>
  <c r="CK20" i="8"/>
  <c r="CW20" i="8" s="1"/>
  <c r="CK22" i="8"/>
  <c r="CW22" i="8" s="1"/>
  <c r="CK24" i="8"/>
  <c r="CW24" i="8" s="1"/>
  <c r="CK25" i="8"/>
  <c r="CW25" i="8" s="1"/>
  <c r="CK26" i="8"/>
  <c r="CW26" i="8" s="1"/>
  <c r="CK3" i="8"/>
  <c r="CW3" i="8" s="1"/>
  <c r="CJ4" i="8"/>
  <c r="CJ6" i="8"/>
  <c r="CJ8" i="8"/>
  <c r="CJ10" i="8"/>
  <c r="CJ14" i="8"/>
  <c r="CJ15" i="8"/>
  <c r="CJ20" i="8"/>
  <c r="CJ22" i="8"/>
  <c r="CJ24" i="8"/>
  <c r="CJ25" i="8"/>
  <c r="CJ26" i="8"/>
  <c r="CJ3" i="8"/>
  <c r="CI4" i="8"/>
  <c r="CI6" i="8"/>
  <c r="CI8" i="8"/>
  <c r="CI10" i="8"/>
  <c r="CI14" i="8"/>
  <c r="CI15" i="8"/>
  <c r="CI20" i="8"/>
  <c r="CI22" i="8"/>
  <c r="CI24" i="8"/>
  <c r="CI25" i="8"/>
  <c r="CI26" i="8"/>
  <c r="CI3" i="8"/>
  <c r="CH4" i="8"/>
  <c r="CH6" i="8"/>
  <c r="CH8" i="8"/>
  <c r="CH10" i="8"/>
  <c r="CH14" i="8"/>
  <c r="CH15" i="8"/>
  <c r="CH20" i="8"/>
  <c r="CH22" i="8"/>
  <c r="CH24" i="8"/>
  <c r="CH25" i="8"/>
  <c r="CH26" i="8"/>
  <c r="CH3" i="8"/>
  <c r="CG4" i="8"/>
  <c r="CV4" i="8" s="1"/>
  <c r="CG6" i="8"/>
  <c r="CV6" i="8" s="1"/>
  <c r="CG8" i="8"/>
  <c r="CV8" i="8" s="1"/>
  <c r="CG10" i="8"/>
  <c r="CV10" i="8" s="1"/>
  <c r="CG14" i="8"/>
  <c r="CV14" i="8" s="1"/>
  <c r="CG15" i="8"/>
  <c r="CV15" i="8" s="1"/>
  <c r="CG20" i="8"/>
  <c r="CV20" i="8" s="1"/>
  <c r="CG22" i="8"/>
  <c r="CV22" i="8" s="1"/>
  <c r="CG24" i="8"/>
  <c r="CV24" i="8" s="1"/>
  <c r="CG25" i="8"/>
  <c r="CV25" i="8" s="1"/>
  <c r="CG26" i="8"/>
  <c r="CV26" i="8" s="1"/>
  <c r="CG3" i="8"/>
  <c r="CV3" i="8" s="1"/>
  <c r="CF4" i="8"/>
  <c r="CF6" i="8"/>
  <c r="CF8" i="8"/>
  <c r="CF10" i="8"/>
  <c r="CF14" i="8"/>
  <c r="CF15" i="8"/>
  <c r="CF20" i="8"/>
  <c r="CF22" i="8"/>
  <c r="CF24" i="8"/>
  <c r="CF25" i="8"/>
  <c r="CF26" i="8"/>
  <c r="CF3" i="8"/>
  <c r="CE4" i="8"/>
  <c r="CE6" i="8"/>
  <c r="CE8" i="8"/>
  <c r="CE10" i="8"/>
  <c r="CE14" i="8"/>
  <c r="CE15" i="8"/>
  <c r="CE20" i="8"/>
  <c r="CE22" i="8"/>
  <c r="CE24" i="8"/>
  <c r="CE25" i="8"/>
  <c r="CE26" i="8"/>
  <c r="CE3" i="8"/>
  <c r="CD4" i="8"/>
  <c r="CD6" i="8"/>
  <c r="CD8" i="8"/>
  <c r="CD10" i="8"/>
  <c r="CD14" i="8"/>
  <c r="CD15" i="8"/>
  <c r="CD20" i="8"/>
  <c r="CD22" i="8"/>
  <c r="CD24" i="8"/>
  <c r="CD25" i="8"/>
  <c r="CD26" i="8"/>
  <c r="CD3" i="8"/>
  <c r="CC4" i="8"/>
  <c r="CU4" i="8" s="1"/>
  <c r="CC6" i="8"/>
  <c r="CU6" i="8" s="1"/>
  <c r="CC8" i="8"/>
  <c r="CU8" i="8" s="1"/>
  <c r="CC10" i="8"/>
  <c r="CU10" i="8" s="1"/>
  <c r="CC14" i="8"/>
  <c r="CU14" i="8" s="1"/>
  <c r="CC15" i="8"/>
  <c r="CU15" i="8" s="1"/>
  <c r="CC20" i="8"/>
  <c r="CU20" i="8" s="1"/>
  <c r="CC22" i="8"/>
  <c r="CU22" i="8" s="1"/>
  <c r="CC24" i="8"/>
  <c r="CU24" i="8" s="1"/>
  <c r="CC25" i="8"/>
  <c r="CU25" i="8" s="1"/>
  <c r="CC26" i="8"/>
  <c r="CU26" i="8" s="1"/>
  <c r="CC3" i="8"/>
  <c r="CU3" i="8" s="1"/>
  <c r="CB4" i="8"/>
  <c r="CB6" i="8"/>
  <c r="CB8" i="8"/>
  <c r="CB10" i="8"/>
  <c r="CB14" i="8"/>
  <c r="CB15" i="8"/>
  <c r="CB20" i="8"/>
  <c r="CB22" i="8"/>
  <c r="CB24" i="8"/>
  <c r="CB25" i="8"/>
  <c r="CB26" i="8"/>
  <c r="CB3" i="8"/>
  <c r="CA4" i="8"/>
  <c r="CA6" i="8"/>
  <c r="CA8" i="8"/>
  <c r="CA10" i="8"/>
  <c r="CA14" i="8"/>
  <c r="CA15" i="8"/>
  <c r="CA20" i="8"/>
  <c r="CA22" i="8"/>
  <c r="CA24" i="8"/>
  <c r="CA25" i="8"/>
  <c r="CA26" i="8"/>
  <c r="CA3" i="8"/>
  <c r="BZ4" i="8"/>
  <c r="BZ6" i="8"/>
  <c r="BZ8" i="8"/>
  <c r="BZ10" i="8"/>
  <c r="BZ14" i="8"/>
  <c r="BZ15" i="8"/>
  <c r="BZ20" i="8"/>
  <c r="BZ22" i="8"/>
  <c r="BZ24" i="8"/>
  <c r="BZ25" i="8"/>
  <c r="BZ26" i="8"/>
  <c r="BZ3" i="8"/>
  <c r="BY3" i="8"/>
  <c r="CT3" i="8" s="1"/>
  <c r="BY4" i="8"/>
  <c r="CT4" i="8" s="1"/>
  <c r="BY6" i="8"/>
  <c r="CT6" i="8" s="1"/>
  <c r="BY8" i="8"/>
  <c r="CT8" i="8" s="1"/>
  <c r="BY10" i="8"/>
  <c r="CT10" i="8" s="1"/>
  <c r="BY14" i="8"/>
  <c r="CT14" i="8" s="1"/>
  <c r="BY15" i="8"/>
  <c r="CT15" i="8" s="1"/>
  <c r="BY20" i="8"/>
  <c r="CT20" i="8" s="1"/>
  <c r="BY22" i="8"/>
  <c r="CT22" i="8" s="1"/>
  <c r="BY24" i="8"/>
  <c r="CT24" i="8" s="1"/>
  <c r="BY25" i="8"/>
  <c r="CT25" i="8" s="1"/>
  <c r="BY26" i="8"/>
  <c r="CT26" i="8" s="1"/>
  <c r="BX4" i="8"/>
  <c r="BX6" i="8"/>
  <c r="BX8" i="8"/>
  <c r="BX10" i="8"/>
  <c r="BX14" i="8"/>
  <c r="BX15" i="8"/>
  <c r="BX20" i="8"/>
  <c r="BX22" i="8"/>
  <c r="BX24" i="8"/>
  <c r="BX25" i="8"/>
  <c r="BX26" i="8"/>
  <c r="BX3" i="8"/>
  <c r="BW4" i="8"/>
  <c r="BW6" i="8"/>
  <c r="BW8" i="8"/>
  <c r="BW10" i="8"/>
  <c r="BW14" i="8"/>
  <c r="BW15" i="8"/>
  <c r="BW20" i="8"/>
  <c r="BW21" i="8"/>
  <c r="BW22" i="8"/>
  <c r="BW24" i="8"/>
  <c r="BW25" i="8"/>
  <c r="BW26" i="8"/>
  <c r="BW3" i="8"/>
  <c r="BV4" i="8"/>
  <c r="BV6" i="8"/>
  <c r="BV8" i="8"/>
  <c r="BV10" i="8"/>
  <c r="BV14" i="8"/>
  <c r="BV15" i="8"/>
  <c r="BV20" i="8"/>
  <c r="BV21" i="8"/>
  <c r="BV22" i="8"/>
  <c r="BV24" i="8"/>
  <c r="BV25" i="8"/>
  <c r="BV26" i="8"/>
  <c r="BV3" i="8"/>
  <c r="BU4" i="8"/>
  <c r="CS4" i="8" s="1"/>
  <c r="BU6" i="8"/>
  <c r="CS6" i="8" s="1"/>
  <c r="BU8" i="8"/>
  <c r="CS8" i="8" s="1"/>
  <c r="BU10" i="8"/>
  <c r="CS10" i="8" s="1"/>
  <c r="BU15" i="8"/>
  <c r="CS15" i="8" s="1"/>
  <c r="BU20" i="8"/>
  <c r="CS20" i="8" s="1"/>
  <c r="BU21" i="8"/>
  <c r="CS21" i="8" s="1"/>
  <c r="BU22" i="8"/>
  <c r="CS22" i="8" s="1"/>
  <c r="BU24" i="8"/>
  <c r="CS24" i="8" s="1"/>
  <c r="BU25" i="8"/>
  <c r="CS25" i="8" s="1"/>
  <c r="BU26" i="8"/>
  <c r="CS26" i="8" s="1"/>
  <c r="BU3" i="8"/>
  <c r="CS3" i="8" s="1"/>
  <c r="BT4" i="8"/>
  <c r="BT6" i="8"/>
  <c r="BT8" i="8"/>
  <c r="BT10" i="8"/>
  <c r="BT14" i="8"/>
  <c r="BT15" i="8"/>
  <c r="BT20" i="8"/>
  <c r="BT21" i="8"/>
  <c r="BT22" i="8"/>
  <c r="BT24" i="8"/>
  <c r="BT25" i="8"/>
  <c r="BT26" i="8"/>
  <c r="BT3" i="8"/>
  <c r="BI26" i="7"/>
  <c r="AW26" i="7"/>
  <c r="AK26" i="7"/>
  <c r="CE26" i="7"/>
  <c r="CK26" i="7"/>
  <c r="CT27" i="7"/>
  <c r="BU27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BU22" i="7"/>
  <c r="BV22" i="7"/>
  <c r="BW22" i="7"/>
  <c r="BY22" i="7"/>
  <c r="BZ22" i="7"/>
  <c r="CA22" i="7"/>
  <c r="CC22" i="7"/>
  <c r="CD22" i="7"/>
  <c r="CE22" i="7"/>
  <c r="CG22" i="7"/>
  <c r="CH22" i="7"/>
  <c r="CI22" i="7"/>
  <c r="CK22" i="7"/>
  <c r="CL22" i="7"/>
  <c r="CM22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C26" i="7"/>
  <c r="CI26" i="7"/>
  <c r="CL26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Z24" i="6"/>
  <c r="BY24" i="6"/>
  <c r="BX24" i="6"/>
  <c r="CV24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CV15" i="6" s="1"/>
  <c r="CP11" i="6"/>
  <c r="CO11" i="6"/>
  <c r="DA11" i="6" s="1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CP8" i="6"/>
  <c r="CO8" i="6"/>
  <c r="DA8" i="6" s="1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CV8" i="6" s="1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26" i="4"/>
  <c r="B27" i="4" s="1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BW15" i="4"/>
  <c r="BX15" i="4"/>
  <c r="BY15" i="4"/>
  <c r="BW16" i="4"/>
  <c r="BX16" i="4"/>
  <c r="BY16" i="4"/>
  <c r="BW17" i="4"/>
  <c r="BX17" i="4"/>
  <c r="BY17" i="4"/>
  <c r="BW18" i="4"/>
  <c r="BX18" i="4"/>
  <c r="BY18" i="4"/>
  <c r="BW19" i="4"/>
  <c r="BX19" i="4"/>
  <c r="BY19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BW21" i="4"/>
  <c r="BX21" i="4"/>
  <c r="BY21" i="4"/>
  <c r="BW22" i="4"/>
  <c r="BX22" i="4"/>
  <c r="BY22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BW24" i="4"/>
  <c r="BX24" i="4"/>
  <c r="BY24" i="4"/>
  <c r="BW25" i="4"/>
  <c r="BX25" i="4"/>
  <c r="BY25" i="4"/>
  <c r="BW29" i="4"/>
  <c r="BX29" i="4"/>
  <c r="BY29" i="4"/>
  <c r="BW30" i="4"/>
  <c r="BX30" i="4"/>
  <c r="BY30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BW3" i="4"/>
  <c r="BX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CX8" i="5"/>
  <c r="CY8" i="5"/>
  <c r="CZ8" i="5"/>
  <c r="DA8" i="5"/>
  <c r="DB8" i="5"/>
  <c r="CX9" i="5"/>
  <c r="CY9" i="5"/>
  <c r="CZ9" i="5"/>
  <c r="DA9" i="5"/>
  <c r="DB9" i="5"/>
  <c r="CB6" i="5"/>
  <c r="CA6" i="5"/>
  <c r="BZ6" i="5"/>
  <c r="BY6" i="5"/>
  <c r="BX6" i="5"/>
  <c r="N7" i="5"/>
  <c r="CW8" i="5"/>
  <c r="CW9" i="5"/>
  <c r="BX7" i="5"/>
  <c r="BY7" i="5"/>
  <c r="BZ7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E6" i="2"/>
  <c r="I42" i="2" s="1"/>
  <c r="A18" i="1"/>
  <c r="A14" i="1"/>
  <c r="A15" i="1"/>
  <c r="A16" i="1"/>
  <c r="A17" i="1"/>
  <c r="A19" i="1"/>
  <c r="A20" i="1"/>
  <c r="A13" i="1"/>
  <c r="DA7" i="6" l="1"/>
  <c r="DA15" i="6"/>
  <c r="CY20" i="7"/>
  <c r="CV15" i="4"/>
  <c r="CV13" i="4"/>
  <c r="CV5" i="4"/>
  <c r="CV48" i="4"/>
  <c r="CV19" i="4"/>
  <c r="DB4" i="5"/>
  <c r="H29" i="10" s="1"/>
  <c r="DA17" i="6"/>
  <c r="AG55" i="2"/>
  <c r="Y6" i="5"/>
  <c r="CY3" i="7"/>
  <c r="CT3" i="7"/>
  <c r="CT16" i="7"/>
  <c r="CT22" i="7"/>
  <c r="CY16" i="7"/>
  <c r="CV21" i="7"/>
  <c r="CW20" i="7"/>
  <c r="CU20" i="7"/>
  <c r="CX19" i="7"/>
  <c r="CV19" i="7"/>
  <c r="CX7" i="6"/>
  <c r="CZ7" i="6"/>
  <c r="CW8" i="6"/>
  <c r="CY8" i="6"/>
  <c r="CX11" i="6"/>
  <c r="CZ11" i="6"/>
  <c r="CW15" i="6"/>
  <c r="CY15" i="6"/>
  <c r="CX17" i="6"/>
  <c r="CZ17" i="6"/>
  <c r="CV7" i="6"/>
  <c r="CV11" i="6"/>
  <c r="CV17" i="6"/>
  <c r="CV14" i="4"/>
  <c r="CX35" i="4"/>
  <c r="CY34" i="4"/>
  <c r="CW34" i="4"/>
  <c r="CV43" i="4"/>
  <c r="CV34" i="4"/>
  <c r="CV32" i="4"/>
  <c r="CV23" i="4"/>
  <c r="DA20" i="4"/>
  <c r="CZ33" i="4"/>
  <c r="CV18" i="4"/>
  <c r="CV25" i="4"/>
  <c r="CY45" i="4"/>
  <c r="CV11" i="4"/>
  <c r="DA5" i="4"/>
  <c r="CW35" i="4"/>
  <c r="CW33" i="4"/>
  <c r="CV17" i="4"/>
  <c r="DA14" i="4"/>
  <c r="CY14" i="4"/>
  <c r="CW14" i="4"/>
  <c r="CZ13" i="4"/>
  <c r="CX13" i="4"/>
  <c r="DA11" i="4"/>
  <c r="CY11" i="4"/>
  <c r="CW11" i="4"/>
  <c r="CZ34" i="4"/>
  <c r="CX32" i="4"/>
  <c r="CX34" i="4"/>
  <c r="CW43" i="4"/>
  <c r="CZ32" i="4"/>
  <c r="CX33" i="4"/>
  <c r="DA32" i="4"/>
  <c r="CV29" i="4"/>
  <c r="DA23" i="4"/>
  <c r="CY23" i="4"/>
  <c r="CV21" i="4"/>
  <c r="CV16" i="4"/>
  <c r="CZ14" i="4"/>
  <c r="CX11" i="4"/>
  <c r="CY35" i="4"/>
  <c r="CY33" i="4"/>
  <c r="CV20" i="4"/>
  <c r="CZ48" i="4"/>
  <c r="DA45" i="4"/>
  <c r="CZ44" i="4"/>
  <c r="BY26" i="4"/>
  <c r="BY27" i="4" s="1"/>
  <c r="DA13" i="4"/>
  <c r="DA35" i="4"/>
  <c r="DA33" i="4"/>
  <c r="BX26" i="4"/>
  <c r="BX27" i="4" s="1"/>
  <c r="CX48" i="4"/>
  <c r="CW45" i="4"/>
  <c r="CX14" i="4"/>
  <c r="CW13" i="4"/>
  <c r="CZ11" i="4"/>
  <c r="CW5" i="4"/>
  <c r="DA43" i="4"/>
  <c r="CV45" i="4"/>
  <c r="CZ35" i="4"/>
  <c r="CZ43" i="4"/>
  <c r="CX43" i="4"/>
  <c r="CV30" i="4"/>
  <c r="CZ23" i="4"/>
  <c r="CX23" i="4"/>
  <c r="CV22" i="4"/>
  <c r="CZ20" i="4"/>
  <c r="CX44" i="4"/>
  <c r="DA48" i="4"/>
  <c r="CY48" i="4"/>
  <c r="CW48" i="4"/>
  <c r="CZ45" i="4"/>
  <c r="CX45" i="4"/>
  <c r="DA44" i="4"/>
  <c r="CY44" i="4"/>
  <c r="CW44" i="4"/>
  <c r="CZ5" i="4"/>
  <c r="CX5" i="4"/>
  <c r="CY43" i="4"/>
  <c r="CV35" i="4"/>
  <c r="CV33" i="4"/>
  <c r="CV24" i="4"/>
  <c r="CX20" i="4"/>
  <c r="DA34" i="4"/>
  <c r="CY32" i="4"/>
  <c r="CW32" i="4"/>
  <c r="CW23" i="4"/>
  <c r="CY20" i="4"/>
  <c r="CW20" i="4"/>
  <c r="CY13" i="4"/>
  <c r="CY5" i="4"/>
  <c r="BW26" i="4"/>
  <c r="BW27" i="4" s="1"/>
  <c r="CX4" i="5"/>
  <c r="D29" i="10" s="1"/>
  <c r="CW10" i="5"/>
  <c r="DA10" i="5"/>
  <c r="CZ4" i="5"/>
  <c r="F29" i="10" s="1"/>
  <c r="CY10" i="5"/>
  <c r="B2" i="5"/>
  <c r="I53" i="2"/>
  <c r="O21" i="8"/>
  <c r="O23" i="8" s="1"/>
  <c r="K69" i="2"/>
  <c r="J70" i="2"/>
  <c r="P24" i="6" s="1"/>
  <c r="CY7" i="6"/>
  <c r="CY11" i="6"/>
  <c r="CW7" i="6"/>
  <c r="CX8" i="6"/>
  <c r="CZ8" i="6"/>
  <c r="CW11" i="6"/>
  <c r="CX15" i="6"/>
  <c r="CZ15" i="6"/>
  <c r="CW17" i="6"/>
  <c r="CY17" i="6"/>
  <c r="CY18" i="7"/>
  <c r="CW18" i="7"/>
  <c r="CU18" i="7"/>
  <c r="CX16" i="7"/>
  <c r="CV16" i="7"/>
  <c r="CY12" i="7"/>
  <c r="CW12" i="7"/>
  <c r="CU12" i="7"/>
  <c r="CX21" i="7"/>
  <c r="CT18" i="7"/>
  <c r="CT12" i="7"/>
  <c r="CM26" i="7"/>
  <c r="CG26" i="7"/>
  <c r="CD26" i="7"/>
  <c r="CA26" i="7"/>
  <c r="BY26" i="7"/>
  <c r="CV3" i="7"/>
  <c r="CX3" i="7"/>
  <c r="CY25" i="7"/>
  <c r="CW25" i="7"/>
  <c r="CU25" i="7"/>
  <c r="CT20" i="7"/>
  <c r="CX18" i="7"/>
  <c r="CV18" i="7"/>
  <c r="CW16" i="7"/>
  <c r="CU16" i="7"/>
  <c r="CX12" i="7"/>
  <c r="CV12" i="7"/>
  <c r="CT25" i="7"/>
  <c r="CX20" i="7"/>
  <c r="CV20" i="7"/>
  <c r="CY19" i="7"/>
  <c r="CW19" i="7"/>
  <c r="CU19" i="7"/>
  <c r="CY21" i="7"/>
  <c r="CW21" i="7"/>
  <c r="CU21" i="7"/>
  <c r="CU3" i="7"/>
  <c r="CW3" i="7"/>
  <c r="CX25" i="7"/>
  <c r="CV25" i="7"/>
  <c r="CB26" i="7"/>
  <c r="CF26" i="7"/>
  <c r="BZ26" i="7"/>
  <c r="CJ26" i="7"/>
  <c r="CX26" i="7" s="1"/>
  <c r="CN26" i="7"/>
  <c r="CH26" i="7"/>
  <c r="M18" i="8"/>
  <c r="N18" i="8" s="1"/>
  <c r="O18" i="8" s="1"/>
  <c r="P18" i="8" s="1"/>
  <c r="Q18" i="8" s="1"/>
  <c r="R18" i="8" s="1"/>
  <c r="S18" i="8" s="1"/>
  <c r="T18" i="8" s="1"/>
  <c r="U18" i="8" s="1"/>
  <c r="V18" i="8" s="1"/>
  <c r="W18" i="8" s="1"/>
  <c r="X18" i="8" s="1"/>
  <c r="Y18" i="8" s="1"/>
  <c r="Z18" i="8" s="1"/>
  <c r="AA18" i="8" s="1"/>
  <c r="AB18" i="8" s="1"/>
  <c r="AC18" i="8" s="1"/>
  <c r="AD18" i="8" s="1"/>
  <c r="AE18" i="8" s="1"/>
  <c r="AF18" i="8" s="1"/>
  <c r="AG18" i="8" s="1"/>
  <c r="AH18" i="8" s="1"/>
  <c r="AI18" i="8" s="1"/>
  <c r="AJ18" i="8" s="1"/>
  <c r="AK18" i="8" s="1"/>
  <c r="AL18" i="8" s="1"/>
  <c r="AM18" i="8" s="1"/>
  <c r="AN18" i="8" s="1"/>
  <c r="AO18" i="8" s="1"/>
  <c r="AP18" i="8" s="1"/>
  <c r="AQ18" i="8" s="1"/>
  <c r="AR18" i="8" s="1"/>
  <c r="AS18" i="8" s="1"/>
  <c r="AT18" i="8" s="1"/>
  <c r="AU18" i="8" s="1"/>
  <c r="AV18" i="8" s="1"/>
  <c r="AW18" i="8" s="1"/>
  <c r="AX18" i="8" s="1"/>
  <c r="AY18" i="8" s="1"/>
  <c r="AZ18" i="8" s="1"/>
  <c r="BA18" i="8" s="1"/>
  <c r="BB18" i="8" s="1"/>
  <c r="BC18" i="8" s="1"/>
  <c r="BD18" i="8" s="1"/>
  <c r="BE18" i="8" s="1"/>
  <c r="BF18" i="8" s="1"/>
  <c r="BG18" i="8" s="1"/>
  <c r="BH18" i="8" s="1"/>
  <c r="BI18" i="8" s="1"/>
  <c r="BJ18" i="8" s="1"/>
  <c r="BK18" i="8" s="1"/>
  <c r="BL18" i="8" s="1"/>
  <c r="CW7" i="5"/>
  <c r="DB10" i="5"/>
  <c r="CZ10" i="5"/>
  <c r="CX10" i="5"/>
  <c r="CY4" i="5"/>
  <c r="DA4" i="5"/>
  <c r="CW4" i="5"/>
  <c r="CW6" i="5"/>
  <c r="E65" i="10"/>
  <c r="D65" i="10"/>
  <c r="C65" i="10"/>
  <c r="B65" i="10"/>
  <c r="DH27" i="8"/>
  <c r="BI27" i="8"/>
  <c r="CM27" i="8" s="1"/>
  <c r="CX27" i="8" s="1"/>
  <c r="BH27" i="8"/>
  <c r="BG27" i="8"/>
  <c r="BF27" i="8"/>
  <c r="CL27" i="8" s="1"/>
  <c r="BE27" i="8"/>
  <c r="BD27" i="8"/>
  <c r="BC27" i="8"/>
  <c r="CK27" i="8" s="1"/>
  <c r="CW27" i="8" s="1"/>
  <c r="BB27" i="8"/>
  <c r="BA27" i="8"/>
  <c r="CJ27" i="8" s="1"/>
  <c r="AZ27" i="8"/>
  <c r="AY27" i="8"/>
  <c r="AX27" i="8"/>
  <c r="DG27" i="8"/>
  <c r="AW27" i="8"/>
  <c r="CI27" i="8" s="1"/>
  <c r="AV27" i="8"/>
  <c r="AU27" i="8"/>
  <c r="AT27" i="8"/>
  <c r="CH27" i="8" s="1"/>
  <c r="AS27" i="8"/>
  <c r="AR27" i="8"/>
  <c r="AQ27" i="8"/>
  <c r="CG27" i="8" s="1"/>
  <c r="CV27" i="8" s="1"/>
  <c r="AP27" i="8"/>
  <c r="AO27" i="8"/>
  <c r="AN27" i="8"/>
  <c r="CF27" i="8" s="1"/>
  <c r="AM27" i="8"/>
  <c r="AL27" i="8"/>
  <c r="DF27" i="8"/>
  <c r="AK27" i="8"/>
  <c r="CE27" i="8" s="1"/>
  <c r="AJ27" i="8"/>
  <c r="AI27" i="8"/>
  <c r="AH27" i="8"/>
  <c r="CD27" i="8" s="1"/>
  <c r="AG27" i="8"/>
  <c r="AF27" i="8"/>
  <c r="AE27" i="8"/>
  <c r="CC27" i="8" s="1"/>
  <c r="CU27" i="8" s="1"/>
  <c r="AD27" i="8"/>
  <c r="AC27" i="8"/>
  <c r="AB27" i="8"/>
  <c r="CB27" i="8" s="1"/>
  <c r="AA27" i="8"/>
  <c r="Z27" i="8"/>
  <c r="DE27" i="8"/>
  <c r="Y27" i="8"/>
  <c r="CA27" i="8" s="1"/>
  <c r="X27" i="8"/>
  <c r="W27" i="8"/>
  <c r="V27" i="8"/>
  <c r="BZ27" i="8" s="1"/>
  <c r="U27" i="8"/>
  <c r="T27" i="8"/>
  <c r="S27" i="8"/>
  <c r="BY27" i="8" s="1"/>
  <c r="CT27" i="8" s="1"/>
  <c r="R27" i="8"/>
  <c r="Q27" i="8"/>
  <c r="P27" i="8"/>
  <c r="BX27" i="8" s="1"/>
  <c r="O27" i="8"/>
  <c r="N27" i="8"/>
  <c r="DD27" i="8"/>
  <c r="M27" i="8"/>
  <c r="BW27" i="8" s="1"/>
  <c r="L27" i="8"/>
  <c r="K27" i="8"/>
  <c r="J27" i="8"/>
  <c r="BV27" i="8" s="1"/>
  <c r="I27" i="8"/>
  <c r="H27" i="8"/>
  <c r="G27" i="8"/>
  <c r="BU27" i="8" s="1"/>
  <c r="CS27" i="8" s="1"/>
  <c r="F27" i="8"/>
  <c r="E27" i="8"/>
  <c r="D27" i="8"/>
  <c r="BT27" i="8" s="1"/>
  <c r="C27" i="8"/>
  <c r="B27" i="8"/>
  <c r="DH23" i="8"/>
  <c r="DG23" i="8"/>
  <c r="DF23" i="8"/>
  <c r="DE23" i="8"/>
  <c r="N23" i="8"/>
  <c r="DD23" i="8"/>
  <c r="M23" i="8"/>
  <c r="BW23" i="8" s="1"/>
  <c r="L23" i="8"/>
  <c r="K23" i="8"/>
  <c r="J23" i="8"/>
  <c r="BV23" i="8" s="1"/>
  <c r="I23" i="8"/>
  <c r="H23" i="8"/>
  <c r="G23" i="8"/>
  <c r="BU23" i="8" s="1"/>
  <c r="CS23" i="8" s="1"/>
  <c r="F23" i="8"/>
  <c r="E23" i="8"/>
  <c r="D23" i="8"/>
  <c r="BT23" i="8" s="1"/>
  <c r="C23" i="8"/>
  <c r="B23" i="8"/>
  <c r="DI27" i="7"/>
  <c r="BX26" i="7"/>
  <c r="CN22" i="7"/>
  <c r="CY22" i="7" s="1"/>
  <c r="CJ22" i="7"/>
  <c r="CX22" i="7" s="1"/>
  <c r="CF22" i="7"/>
  <c r="CW22" i="7" s="1"/>
  <c r="CB22" i="7"/>
  <c r="CV22" i="7" s="1"/>
  <c r="BX22" i="7"/>
  <c r="CU22" i="7" s="1"/>
  <c r="B21" i="7"/>
  <c r="BU21" i="7" s="1"/>
  <c r="CT21" i="7" s="1"/>
  <c r="B19" i="7"/>
  <c r="J9" i="7"/>
  <c r="I9" i="7"/>
  <c r="H9" i="7"/>
  <c r="G9" i="7"/>
  <c r="F9" i="7"/>
  <c r="E9" i="7"/>
  <c r="D9" i="7"/>
  <c r="C9" i="7"/>
  <c r="B9" i="7"/>
  <c r="DM2" i="7"/>
  <c r="DH2" i="8" s="1"/>
  <c r="DL2" i="7"/>
  <c r="DG2" i="8" s="1"/>
  <c r="DK2" i="7"/>
  <c r="DF2" i="8" s="1"/>
  <c r="DJ2" i="7"/>
  <c r="DE2" i="8" s="1"/>
  <c r="DI2" i="7"/>
  <c r="DD2" i="8" s="1"/>
  <c r="DV21" i="6"/>
  <c r="DU21" i="6"/>
  <c r="DT21" i="6"/>
  <c r="DS21" i="6"/>
  <c r="DR21" i="6"/>
  <c r="J16" i="6"/>
  <c r="J18" i="6" s="1"/>
  <c r="I16" i="6"/>
  <c r="I18" i="6" s="1"/>
  <c r="H16" i="6"/>
  <c r="G16" i="6"/>
  <c r="G18" i="6" s="1"/>
  <c r="F16" i="6"/>
  <c r="F18" i="6" s="1"/>
  <c r="E16" i="6"/>
  <c r="D16" i="6"/>
  <c r="D18" i="6" s="1"/>
  <c r="C16" i="6"/>
  <c r="C18" i="6" s="1"/>
  <c r="B16" i="6"/>
  <c r="DV1" i="6"/>
  <c r="DM1" i="7" s="1"/>
  <c r="DH1" i="8" s="1"/>
  <c r="DU1" i="6"/>
  <c r="DL1" i="7" s="1"/>
  <c r="DG1" i="8" s="1"/>
  <c r="DT1" i="6"/>
  <c r="DK1" i="7" s="1"/>
  <c r="DF1" i="8" s="1"/>
  <c r="DS1" i="6"/>
  <c r="DJ1" i="7" s="1"/>
  <c r="DE1" i="8" s="1"/>
  <c r="DR1" i="6"/>
  <c r="DI1" i="7" s="1"/>
  <c r="DD1" i="8" s="1"/>
  <c r="DL40" i="4"/>
  <c r="DM15" i="7" s="1"/>
  <c r="BI40" i="4"/>
  <c r="BI15" i="7" s="1"/>
  <c r="BH40" i="4"/>
  <c r="BH15" i="7" s="1"/>
  <c r="BG40" i="4"/>
  <c r="BF40" i="4"/>
  <c r="BF15" i="7" s="1"/>
  <c r="BE40" i="4"/>
  <c r="BE15" i="7" s="1"/>
  <c r="BD40" i="4"/>
  <c r="BC40" i="4"/>
  <c r="BC15" i="7" s="1"/>
  <c r="BB40" i="4"/>
  <c r="BB15" i="7" s="1"/>
  <c r="BA40" i="4"/>
  <c r="AZ40" i="4"/>
  <c r="AZ15" i="7" s="1"/>
  <c r="AY40" i="4"/>
  <c r="AX40" i="4"/>
  <c r="AX15" i="7" s="1"/>
  <c r="DJ40" i="4"/>
  <c r="DL15" i="7" s="1"/>
  <c r="AW40" i="4"/>
  <c r="AW15" i="7" s="1"/>
  <c r="AV40" i="4"/>
  <c r="AV15" i="7" s="1"/>
  <c r="AU40" i="4"/>
  <c r="AT40" i="4"/>
  <c r="AT15" i="7" s="1"/>
  <c r="AS40" i="4"/>
  <c r="AS15" i="7" s="1"/>
  <c r="AR40" i="4"/>
  <c r="AQ40" i="4"/>
  <c r="AQ15" i="7" s="1"/>
  <c r="AP40" i="4"/>
  <c r="AP15" i="7" s="1"/>
  <c r="AO40" i="4"/>
  <c r="AN40" i="4"/>
  <c r="AN15" i="7" s="1"/>
  <c r="AM40" i="4"/>
  <c r="AM15" i="7" s="1"/>
  <c r="AL40" i="4"/>
  <c r="DH40" i="4"/>
  <c r="DK15" i="7" s="1"/>
  <c r="AK40" i="4"/>
  <c r="AK15" i="7" s="1"/>
  <c r="AJ40" i="4"/>
  <c r="AJ15" i="7" s="1"/>
  <c r="AI40" i="4"/>
  <c r="AH40" i="4"/>
  <c r="AH15" i="7" s="1"/>
  <c r="AG40" i="4"/>
  <c r="AG15" i="7" s="1"/>
  <c r="AF40" i="4"/>
  <c r="AE40" i="4"/>
  <c r="AE15" i="7" s="1"/>
  <c r="AD40" i="4"/>
  <c r="AD15" i="7" s="1"/>
  <c r="AC40" i="4"/>
  <c r="AB40" i="4"/>
  <c r="AB15" i="7" s="1"/>
  <c r="AA40" i="4"/>
  <c r="AA15" i="7" s="1"/>
  <c r="Z40" i="4"/>
  <c r="DF40" i="4"/>
  <c r="DJ15" i="7" s="1"/>
  <c r="Y40" i="4"/>
  <c r="Y15" i="7" s="1"/>
  <c r="X40" i="4"/>
  <c r="X15" i="7" s="1"/>
  <c r="W40" i="4"/>
  <c r="V40" i="4"/>
  <c r="V15" i="7" s="1"/>
  <c r="U40" i="4"/>
  <c r="U15" i="7" s="1"/>
  <c r="T40" i="4"/>
  <c r="S40" i="4"/>
  <c r="S15" i="7" s="1"/>
  <c r="R40" i="4"/>
  <c r="R15" i="7" s="1"/>
  <c r="Q40" i="4"/>
  <c r="P40" i="4"/>
  <c r="P15" i="7" s="1"/>
  <c r="O40" i="4"/>
  <c r="O15" i="7" s="1"/>
  <c r="N40" i="4"/>
  <c r="M40" i="4"/>
  <c r="M15" i="7" s="1"/>
  <c r="L40" i="4"/>
  <c r="L15" i="7" s="1"/>
  <c r="K40" i="4"/>
  <c r="G40" i="4"/>
  <c r="G15" i="7" s="1"/>
  <c r="F40" i="4"/>
  <c r="F15" i="7" s="1"/>
  <c r="E40" i="4"/>
  <c r="D40" i="4"/>
  <c r="D15" i="7" s="1"/>
  <c r="C40" i="4"/>
  <c r="C15" i="7" s="1"/>
  <c r="B40" i="4"/>
  <c r="DL39" i="4"/>
  <c r="DM14" i="7" s="1"/>
  <c r="BI39" i="4"/>
  <c r="BI14" i="7" s="1"/>
  <c r="BH39" i="4"/>
  <c r="BH14" i="7" s="1"/>
  <c r="BG39" i="4"/>
  <c r="BF39" i="4"/>
  <c r="BF14" i="7" s="1"/>
  <c r="BE39" i="4"/>
  <c r="BE14" i="7" s="1"/>
  <c r="BD39" i="4"/>
  <c r="BC39" i="4"/>
  <c r="BC14" i="7" s="1"/>
  <c r="BB39" i="4"/>
  <c r="BB14" i="7" s="1"/>
  <c r="BA39" i="4"/>
  <c r="AZ39" i="4"/>
  <c r="AZ14" i="7" s="1"/>
  <c r="AY39" i="4"/>
  <c r="AX39" i="4"/>
  <c r="AX14" i="7" s="1"/>
  <c r="DJ39" i="4"/>
  <c r="DL14" i="7" s="1"/>
  <c r="AW39" i="4"/>
  <c r="AW14" i="7" s="1"/>
  <c r="AV39" i="4"/>
  <c r="AV14" i="7" s="1"/>
  <c r="AU39" i="4"/>
  <c r="AT39" i="4"/>
  <c r="AT14" i="7" s="1"/>
  <c r="AS39" i="4"/>
  <c r="AS14" i="7" s="1"/>
  <c r="AR39" i="4"/>
  <c r="AQ39" i="4"/>
  <c r="AQ14" i="7" s="1"/>
  <c r="AP39" i="4"/>
  <c r="AP14" i="7" s="1"/>
  <c r="AO39" i="4"/>
  <c r="AN39" i="4"/>
  <c r="AN14" i="7" s="1"/>
  <c r="AM39" i="4"/>
  <c r="AM14" i="7" s="1"/>
  <c r="AL39" i="4"/>
  <c r="DH39" i="4"/>
  <c r="DK14" i="7" s="1"/>
  <c r="AK39" i="4"/>
  <c r="AK14" i="7" s="1"/>
  <c r="AJ39" i="4"/>
  <c r="AJ14" i="7" s="1"/>
  <c r="AI39" i="4"/>
  <c r="AH39" i="4"/>
  <c r="AH14" i="7" s="1"/>
  <c r="AG39" i="4"/>
  <c r="AG14" i="7" s="1"/>
  <c r="AF39" i="4"/>
  <c r="AE39" i="4"/>
  <c r="AE14" i="7" s="1"/>
  <c r="AD39" i="4"/>
  <c r="AD14" i="7" s="1"/>
  <c r="AC39" i="4"/>
  <c r="AB39" i="4"/>
  <c r="AB14" i="7" s="1"/>
  <c r="AA39" i="4"/>
  <c r="AA14" i="7" s="1"/>
  <c r="Z39" i="4"/>
  <c r="DF39" i="4"/>
  <c r="DJ14" i="7" s="1"/>
  <c r="Y39" i="4"/>
  <c r="Y14" i="7" s="1"/>
  <c r="X39" i="4"/>
  <c r="X14" i="7" s="1"/>
  <c r="W39" i="4"/>
  <c r="V39" i="4"/>
  <c r="V14" i="7" s="1"/>
  <c r="U39" i="4"/>
  <c r="U14" i="7" s="1"/>
  <c r="T39" i="4"/>
  <c r="S39" i="4"/>
  <c r="S14" i="7" s="1"/>
  <c r="R39" i="4"/>
  <c r="R14" i="7" s="1"/>
  <c r="Q39" i="4"/>
  <c r="P39" i="4"/>
  <c r="P14" i="7" s="1"/>
  <c r="O39" i="4"/>
  <c r="O14" i="7" s="1"/>
  <c r="N39" i="4"/>
  <c r="M39" i="4"/>
  <c r="M14" i="7" s="1"/>
  <c r="L39" i="4"/>
  <c r="L14" i="7" s="1"/>
  <c r="K39" i="4"/>
  <c r="I39" i="4"/>
  <c r="I14" i="7" s="1"/>
  <c r="H39" i="4"/>
  <c r="G39" i="4"/>
  <c r="G14" i="7" s="1"/>
  <c r="F39" i="4"/>
  <c r="F14" i="7" s="1"/>
  <c r="D39" i="4"/>
  <c r="D14" i="7" s="1"/>
  <c r="C39" i="4"/>
  <c r="C14" i="7" s="1"/>
  <c r="B39" i="4"/>
  <c r="DL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DJ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DH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DF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DL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DJ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DH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DF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G37" i="4"/>
  <c r="F37" i="4"/>
  <c r="E37" i="4"/>
  <c r="D37" i="4"/>
  <c r="C37" i="4"/>
  <c r="B37" i="4"/>
  <c r="DL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DJ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DH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DF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J26" i="4"/>
  <c r="J27" i="4" s="1"/>
  <c r="I26" i="4"/>
  <c r="H26" i="4"/>
  <c r="G26" i="4"/>
  <c r="G27" i="4" s="1"/>
  <c r="G7" i="7" s="1"/>
  <c r="F26" i="4"/>
  <c r="F28" i="4" s="1"/>
  <c r="F8" i="7" s="1"/>
  <c r="E26" i="4"/>
  <c r="D26" i="4"/>
  <c r="C26" i="4"/>
  <c r="C28" i="4" s="1"/>
  <c r="C8" i="7" s="1"/>
  <c r="K25" i="4"/>
  <c r="K24" i="4"/>
  <c r="K22" i="4"/>
  <c r="K21" i="4"/>
  <c r="K19" i="4"/>
  <c r="K18" i="4"/>
  <c r="K17" i="4"/>
  <c r="K16" i="4"/>
  <c r="K15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B2" i="4"/>
  <c r="B2" i="6" s="1"/>
  <c r="B2" i="7" s="1"/>
  <c r="B2" i="8" s="1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J12" i="5" s="1"/>
  <c r="I9" i="5"/>
  <c r="I12" i="5" s="1"/>
  <c r="H9" i="5"/>
  <c r="H12" i="5" s="1"/>
  <c r="G9" i="5"/>
  <c r="G12" i="5" s="1"/>
  <c r="F9" i="5"/>
  <c r="F12" i="5" s="1"/>
  <c r="E9" i="5"/>
  <c r="E12" i="5" s="1"/>
  <c r="D9" i="5"/>
  <c r="D12" i="5" s="1"/>
  <c r="C9" i="5"/>
  <c r="C12" i="5" s="1"/>
  <c r="B9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J11" i="5" s="1"/>
  <c r="I8" i="5"/>
  <c r="I11" i="5" s="1"/>
  <c r="H8" i="5"/>
  <c r="H11" i="5" s="1"/>
  <c r="G8" i="5"/>
  <c r="G11" i="5" s="1"/>
  <c r="F8" i="5"/>
  <c r="F11" i="5" s="1"/>
  <c r="E8" i="5"/>
  <c r="E11" i="5" s="1"/>
  <c r="D8" i="5"/>
  <c r="D11" i="5" s="1"/>
  <c r="C8" i="5"/>
  <c r="C11" i="5" s="1"/>
  <c r="B8" i="5"/>
  <c r="K7" i="5"/>
  <c r="O7" i="5"/>
  <c r="DJ7" i="4"/>
  <c r="C111" i="2"/>
  <c r="C110" i="2"/>
  <c r="E83" i="2"/>
  <c r="F83" i="2" s="1"/>
  <c r="G83" i="2" s="1"/>
  <c r="C50" i="2"/>
  <c r="BV48" i="2"/>
  <c r="BK41" i="4" s="1"/>
  <c r="BU48" i="2"/>
  <c r="BT48" i="2"/>
  <c r="BI41" i="4" s="1"/>
  <c r="BS48" i="2"/>
  <c r="BH41" i="4" s="1"/>
  <c r="BG41" i="4"/>
  <c r="BF41" i="4"/>
  <c r="BE41" i="4"/>
  <c r="BO48" i="2"/>
  <c r="BD41" i="4" s="1"/>
  <c r="BN48" i="2"/>
  <c r="BC41" i="4" s="1"/>
  <c r="BM48" i="2"/>
  <c r="BB41" i="4" s="1"/>
  <c r="BL48" i="2"/>
  <c r="BA41" i="4" s="1"/>
  <c r="BK48" i="2"/>
  <c r="AZ41" i="4" s="1"/>
  <c r="BJ48" i="2"/>
  <c r="AY41" i="4" s="1"/>
  <c r="BI48" i="2"/>
  <c r="AX41" i="4" s="1"/>
  <c r="BH48" i="2"/>
  <c r="DJ41" i="4" s="1"/>
  <c r="BG48" i="2"/>
  <c r="AW41" i="4" s="1"/>
  <c r="BF48" i="2"/>
  <c r="AV41" i="4" s="1"/>
  <c r="BE48" i="2"/>
  <c r="AU41" i="4" s="1"/>
  <c r="BD48" i="2"/>
  <c r="AT41" i="4" s="1"/>
  <c r="BC48" i="2"/>
  <c r="AS41" i="4" s="1"/>
  <c r="BB48" i="2"/>
  <c r="AR41" i="4" s="1"/>
  <c r="BA48" i="2"/>
  <c r="AQ41" i="4" s="1"/>
  <c r="AZ48" i="2"/>
  <c r="AP41" i="4" s="1"/>
  <c r="AY48" i="2"/>
  <c r="AO41" i="4" s="1"/>
  <c r="AX48" i="2"/>
  <c r="AN41" i="4" s="1"/>
  <c r="AW48" i="2"/>
  <c r="AM41" i="4" s="1"/>
  <c r="AV48" i="2"/>
  <c r="AL41" i="4" s="1"/>
  <c r="AU48" i="2"/>
  <c r="DH41" i="4" s="1"/>
  <c r="AT48" i="2"/>
  <c r="AK41" i="4" s="1"/>
  <c r="AS48" i="2"/>
  <c r="AJ41" i="4" s="1"/>
  <c r="AR48" i="2"/>
  <c r="AI41" i="4" s="1"/>
  <c r="AQ48" i="2"/>
  <c r="AH41" i="4" s="1"/>
  <c r="AP48" i="2"/>
  <c r="AG41" i="4" s="1"/>
  <c r="AO48" i="2"/>
  <c r="AF41" i="4" s="1"/>
  <c r="AN48" i="2"/>
  <c r="AE41" i="4" s="1"/>
  <c r="AM48" i="2"/>
  <c r="AD41" i="4" s="1"/>
  <c r="AL48" i="2"/>
  <c r="AC41" i="4" s="1"/>
  <c r="AK48" i="2"/>
  <c r="AB41" i="4" s="1"/>
  <c r="AJ48" i="2"/>
  <c r="AA41" i="4" s="1"/>
  <c r="AI48" i="2"/>
  <c r="Z41" i="4" s="1"/>
  <c r="AH48" i="2"/>
  <c r="DF41" i="4" s="1"/>
  <c r="AG48" i="2"/>
  <c r="Y41" i="4" s="1"/>
  <c r="AF48" i="2"/>
  <c r="X41" i="4" s="1"/>
  <c r="AE48" i="2"/>
  <c r="W41" i="4" s="1"/>
  <c r="AD48" i="2"/>
  <c r="V41" i="4" s="1"/>
  <c r="AC48" i="2"/>
  <c r="U41" i="4" s="1"/>
  <c r="AB48" i="2"/>
  <c r="T41" i="4" s="1"/>
  <c r="AA48" i="2"/>
  <c r="S41" i="4" s="1"/>
  <c r="Z48" i="2"/>
  <c r="R41" i="4" s="1"/>
  <c r="Y48" i="2"/>
  <c r="Q41" i="4" s="1"/>
  <c r="X48" i="2"/>
  <c r="P41" i="4" s="1"/>
  <c r="W48" i="2"/>
  <c r="O41" i="4" s="1"/>
  <c r="V48" i="2"/>
  <c r="N41" i="4" s="1"/>
  <c r="U48" i="2"/>
  <c r="T48" i="2"/>
  <c r="M41" i="4" s="1"/>
  <c r="S48" i="2"/>
  <c r="L41" i="4" s="1"/>
  <c r="R48" i="2"/>
  <c r="K41" i="4" s="1"/>
  <c r="E48" i="2"/>
  <c r="C48" i="2"/>
  <c r="B44" i="4" s="1"/>
  <c r="Q47" i="2"/>
  <c r="J40" i="4" s="1"/>
  <c r="J15" i="7" s="1"/>
  <c r="P47" i="2"/>
  <c r="I40" i="4" s="1"/>
  <c r="I15" i="7" s="1"/>
  <c r="O47" i="2"/>
  <c r="H40" i="4" s="1"/>
  <c r="F47" i="2"/>
  <c r="Q46" i="2"/>
  <c r="J39" i="4" s="1"/>
  <c r="J14" i="7" s="1"/>
  <c r="L46" i="2"/>
  <c r="E39" i="4" s="1"/>
  <c r="F46" i="2"/>
  <c r="N45" i="2"/>
  <c r="G38" i="4" s="1"/>
  <c r="M45" i="2"/>
  <c r="F38" i="4" s="1"/>
  <c r="L45" i="2"/>
  <c r="E38" i="4" s="1"/>
  <c r="K45" i="2"/>
  <c r="D38" i="4" s="1"/>
  <c r="J45" i="2"/>
  <c r="C38" i="4" s="1"/>
  <c r="I45" i="2"/>
  <c r="B38" i="4" s="1"/>
  <c r="F45" i="2"/>
  <c r="Q44" i="2"/>
  <c r="J37" i="4" s="1"/>
  <c r="P44" i="2"/>
  <c r="I37" i="4" s="1"/>
  <c r="O44" i="2"/>
  <c r="H37" i="4" s="1"/>
  <c r="F44" i="2"/>
  <c r="N43" i="2"/>
  <c r="G36" i="4" s="1"/>
  <c r="M43" i="2"/>
  <c r="F36" i="4" s="1"/>
  <c r="L43" i="2"/>
  <c r="E36" i="4" s="1"/>
  <c r="K43" i="2"/>
  <c r="D36" i="4" s="1"/>
  <c r="J43" i="2"/>
  <c r="C36" i="4" s="1"/>
  <c r="I43" i="2"/>
  <c r="B36" i="4" s="1"/>
  <c r="F43" i="2"/>
  <c r="J42" i="2"/>
  <c r="J53" i="2" s="1"/>
  <c r="C19" i="2"/>
  <c r="C7" i="2"/>
  <c r="D7" i="2" s="1"/>
  <c r="D6" i="2"/>
  <c r="I41" i="2" s="1"/>
  <c r="G45" i="2" l="1"/>
  <c r="D45" i="2"/>
  <c r="G46" i="2"/>
  <c r="D46" i="2"/>
  <c r="BJ4" i="4"/>
  <c r="BJ29" i="4"/>
  <c r="BK4" i="4"/>
  <c r="BK9" i="6" s="1"/>
  <c r="BK6" i="7" s="1"/>
  <c r="BK29" i="4"/>
  <c r="BL4" i="4"/>
  <c r="BL9" i="6" s="1"/>
  <c r="BL6" i="7" s="1"/>
  <c r="BL29" i="4"/>
  <c r="BM4" i="4"/>
  <c r="BM29" i="4"/>
  <c r="BN4" i="4"/>
  <c r="BN9" i="6" s="1"/>
  <c r="BN6" i="7" s="1"/>
  <c r="BN29" i="4"/>
  <c r="BO4" i="4"/>
  <c r="BO9" i="6" s="1"/>
  <c r="BO6" i="7" s="1"/>
  <c r="BO29" i="4"/>
  <c r="K16" i="6"/>
  <c r="K18" i="6" s="1"/>
  <c r="DL41" i="4"/>
  <c r="BJ41" i="4"/>
  <c r="CQ41" i="4" s="1"/>
  <c r="D44" i="2"/>
  <c r="CY26" i="7"/>
  <c r="AH55" i="2"/>
  <c r="Z6" i="5"/>
  <c r="D43" i="2"/>
  <c r="G43" i="2"/>
  <c r="G44" i="2"/>
  <c r="D47" i="2"/>
  <c r="BW16" i="6"/>
  <c r="BM18" i="8"/>
  <c r="BN18" i="8" s="1"/>
  <c r="BO18" i="8" s="1"/>
  <c r="CO18" i="8" s="1"/>
  <c r="CN18" i="8"/>
  <c r="CV26" i="4"/>
  <c r="CV27" i="4" s="1"/>
  <c r="DL7" i="4"/>
  <c r="G29" i="10"/>
  <c r="CW5" i="5"/>
  <c r="CX5" i="5" s="1"/>
  <c r="C29" i="10"/>
  <c r="B1" i="4"/>
  <c r="B1" i="6" s="1"/>
  <c r="B1" i="7" s="1"/>
  <c r="B1" i="8" s="1"/>
  <c r="I52" i="2"/>
  <c r="BX36" i="4"/>
  <c r="BZ41" i="4"/>
  <c r="BE29" i="4"/>
  <c r="N29" i="4"/>
  <c r="N46" i="4"/>
  <c r="N21" i="6" s="1"/>
  <c r="B26" i="7"/>
  <c r="BU26" i="7" s="1"/>
  <c r="B11" i="5"/>
  <c r="BX11" i="5" s="1"/>
  <c r="C32" i="10"/>
  <c r="J48" i="2"/>
  <c r="C41" i="4" s="1"/>
  <c r="I48" i="2"/>
  <c r="B41" i="4" s="1"/>
  <c r="F48" i="2"/>
  <c r="K48" i="2"/>
  <c r="D41" i="4" s="1"/>
  <c r="O48" i="2"/>
  <c r="H41" i="4" s="1"/>
  <c r="B12" i="5"/>
  <c r="BX12" i="5" s="1"/>
  <c r="C33" i="10"/>
  <c r="CA24" i="6"/>
  <c r="P21" i="8"/>
  <c r="L69" i="2"/>
  <c r="K70" i="2"/>
  <c r="Q24" i="6" s="1"/>
  <c r="CV26" i="7"/>
  <c r="CW26" i="7"/>
  <c r="BU19" i="7"/>
  <c r="CT19" i="7" s="1"/>
  <c r="B16" i="8"/>
  <c r="C16" i="8" s="1"/>
  <c r="D16" i="8" s="1"/>
  <c r="E16" i="8" s="1"/>
  <c r="F16" i="8" s="1"/>
  <c r="G16" i="8" s="1"/>
  <c r="H16" i="8" s="1"/>
  <c r="I16" i="8" s="1"/>
  <c r="J16" i="8" s="1"/>
  <c r="K16" i="8" s="1"/>
  <c r="L16" i="8" s="1"/>
  <c r="M16" i="8" s="1"/>
  <c r="N16" i="8" s="1"/>
  <c r="O16" i="8" s="1"/>
  <c r="P16" i="8" s="1"/>
  <c r="Q16" i="8" s="1"/>
  <c r="R16" i="8" s="1"/>
  <c r="S16" i="8" s="1"/>
  <c r="T16" i="8" s="1"/>
  <c r="U16" i="8" s="1"/>
  <c r="V16" i="8" s="1"/>
  <c r="W16" i="8" s="1"/>
  <c r="X16" i="8" s="1"/>
  <c r="Y16" i="8" s="1"/>
  <c r="Z16" i="8" s="1"/>
  <c r="AA16" i="8" s="1"/>
  <c r="AB16" i="8" s="1"/>
  <c r="AC16" i="8" s="1"/>
  <c r="AD16" i="8" s="1"/>
  <c r="AE16" i="8" s="1"/>
  <c r="AF16" i="8" s="1"/>
  <c r="AG16" i="8" s="1"/>
  <c r="AH16" i="8" s="1"/>
  <c r="AI16" i="8" s="1"/>
  <c r="AJ16" i="8" s="1"/>
  <c r="AK16" i="8" s="1"/>
  <c r="AL16" i="8" s="1"/>
  <c r="AM16" i="8" s="1"/>
  <c r="AN16" i="8" s="1"/>
  <c r="AO16" i="8" s="1"/>
  <c r="AP16" i="8" s="1"/>
  <c r="AQ16" i="8" s="1"/>
  <c r="AR16" i="8" s="1"/>
  <c r="AS16" i="8" s="1"/>
  <c r="AT16" i="8" s="1"/>
  <c r="AU16" i="8" s="1"/>
  <c r="AV16" i="8" s="1"/>
  <c r="AW16" i="8" s="1"/>
  <c r="AX16" i="8" s="1"/>
  <c r="AY16" i="8" s="1"/>
  <c r="AZ16" i="8" s="1"/>
  <c r="BA16" i="8" s="1"/>
  <c r="BB16" i="8" s="1"/>
  <c r="BC16" i="8" s="1"/>
  <c r="BD16" i="8" s="1"/>
  <c r="BE16" i="8" s="1"/>
  <c r="BF16" i="8" s="1"/>
  <c r="BG16" i="8" s="1"/>
  <c r="BH16" i="8" s="1"/>
  <c r="BI16" i="8" s="1"/>
  <c r="BJ16" i="8" s="1"/>
  <c r="BK16" i="8" s="1"/>
  <c r="BL16" i="8" s="1"/>
  <c r="L7" i="5"/>
  <c r="L11" i="5" s="1"/>
  <c r="DH9" i="4"/>
  <c r="E29" i="10"/>
  <c r="BV26" i="7"/>
  <c r="BV9" i="7"/>
  <c r="BW9" i="7"/>
  <c r="BW26" i="7"/>
  <c r="CU26" i="7" s="1"/>
  <c r="BU9" i="7"/>
  <c r="B18" i="6"/>
  <c r="BW18" i="6" s="1"/>
  <c r="E18" i="6"/>
  <c r="BX18" i="6" s="1"/>
  <c r="BX16" i="6"/>
  <c r="H18" i="6"/>
  <c r="BY18" i="6" s="1"/>
  <c r="BY16" i="6"/>
  <c r="CE41" i="4"/>
  <c r="CJ41" i="4"/>
  <c r="CB6" i="4"/>
  <c r="BW38" i="4"/>
  <c r="CC6" i="4"/>
  <c r="CK6" i="4"/>
  <c r="BY7" i="4"/>
  <c r="CG7" i="4"/>
  <c r="CO7" i="4"/>
  <c r="CC9" i="4"/>
  <c r="CK9" i="4"/>
  <c r="CC36" i="4"/>
  <c r="CH36" i="4"/>
  <c r="CD37" i="4"/>
  <c r="BX38" i="4"/>
  <c r="CI41" i="4"/>
  <c r="CN41" i="4"/>
  <c r="CD6" i="4"/>
  <c r="CL6" i="4"/>
  <c r="BZ7" i="4"/>
  <c r="CH7" i="4"/>
  <c r="CM7" i="4"/>
  <c r="CP7" i="4"/>
  <c r="CD9" i="4"/>
  <c r="CL9" i="4"/>
  <c r="CD36" i="4"/>
  <c r="BY38" i="4"/>
  <c r="CI38" i="4"/>
  <c r="CN38" i="4"/>
  <c r="W14" i="7"/>
  <c r="CB14" i="7" s="1"/>
  <c r="CD39" i="4"/>
  <c r="CA41" i="4"/>
  <c r="CF41" i="4"/>
  <c r="CK41" i="4"/>
  <c r="CM41" i="4"/>
  <c r="CP41" i="4"/>
  <c r="BX6" i="4"/>
  <c r="CF6" i="4"/>
  <c r="CN6" i="4"/>
  <c r="CB7" i="4"/>
  <c r="CJ7" i="4"/>
  <c r="BX9" i="4"/>
  <c r="CF9" i="4"/>
  <c r="CN9" i="4"/>
  <c r="H27" i="4"/>
  <c r="BX37" i="4"/>
  <c r="CI37" i="4"/>
  <c r="CN37" i="4"/>
  <c r="CA38" i="4"/>
  <c r="CF38" i="4"/>
  <c r="CK38" i="4"/>
  <c r="CM38" i="4"/>
  <c r="CP38" i="4"/>
  <c r="AL14" i="7"/>
  <c r="CG14" i="7" s="1"/>
  <c r="CI39" i="4"/>
  <c r="BA14" i="7"/>
  <c r="CL14" i="7" s="1"/>
  <c r="CN39" i="4"/>
  <c r="K15" i="7"/>
  <c r="BX15" i="7" s="1"/>
  <c r="BZ40" i="4"/>
  <c r="Z15" i="7"/>
  <c r="CC15" i="7" s="1"/>
  <c r="CE40" i="4"/>
  <c r="AO15" i="7"/>
  <c r="CH15" i="7" s="1"/>
  <c r="CJ40" i="4"/>
  <c r="BD15" i="7"/>
  <c r="CM15" i="7" s="1"/>
  <c r="CO40" i="4"/>
  <c r="BW36" i="4"/>
  <c r="BY37" i="4"/>
  <c r="CD41" i="4"/>
  <c r="CA6" i="4"/>
  <c r="CI6" i="4"/>
  <c r="BW7" i="4"/>
  <c r="CE7" i="4"/>
  <c r="CA9" i="4"/>
  <c r="CI9" i="4"/>
  <c r="L25" i="4"/>
  <c r="M25" i="4" s="1"/>
  <c r="N25" i="4" s="1"/>
  <c r="CA36" i="4"/>
  <c r="CF36" i="4"/>
  <c r="CK36" i="4"/>
  <c r="CM36" i="4"/>
  <c r="CP36" i="4"/>
  <c r="CB37" i="4"/>
  <c r="CG37" i="4"/>
  <c r="CL37" i="4"/>
  <c r="CD38" i="4"/>
  <c r="H14" i="7"/>
  <c r="BW14" i="7" s="1"/>
  <c r="BY39" i="4"/>
  <c r="Q14" i="7"/>
  <c r="BZ14" i="7" s="1"/>
  <c r="CB39" i="4"/>
  <c r="AF14" i="7"/>
  <c r="CE14" i="7" s="1"/>
  <c r="CG39" i="4"/>
  <c r="AU14" i="7"/>
  <c r="CJ14" i="7" s="1"/>
  <c r="CL39" i="4"/>
  <c r="T15" i="7"/>
  <c r="CA15" i="7" s="1"/>
  <c r="CC40" i="4"/>
  <c r="AI15" i="7"/>
  <c r="CF15" i="7" s="1"/>
  <c r="CH40" i="4"/>
  <c r="H15" i="7"/>
  <c r="BW15" i="7" s="1"/>
  <c r="BY40" i="4"/>
  <c r="CB41" i="4"/>
  <c r="CG41" i="4"/>
  <c r="CL41" i="4"/>
  <c r="BY6" i="4"/>
  <c r="CG6" i="4"/>
  <c r="CO6" i="4"/>
  <c r="CC7" i="4"/>
  <c r="CK7" i="4"/>
  <c r="BY9" i="4"/>
  <c r="CG9" i="4"/>
  <c r="CO9" i="4"/>
  <c r="BY36" i="4"/>
  <c r="CI36" i="4"/>
  <c r="CN36" i="4"/>
  <c r="BZ37" i="4"/>
  <c r="CE37" i="4"/>
  <c r="CJ37" i="4"/>
  <c r="CO37" i="4"/>
  <c r="CB38" i="4"/>
  <c r="CG38" i="4"/>
  <c r="CL38" i="4"/>
  <c r="K14" i="7"/>
  <c r="BX14" i="7" s="1"/>
  <c r="BZ39" i="4"/>
  <c r="Z14" i="7"/>
  <c r="CC14" i="7" s="1"/>
  <c r="CE39" i="4"/>
  <c r="AO14" i="7"/>
  <c r="CH14" i="7" s="1"/>
  <c r="CJ39" i="4"/>
  <c r="BD14" i="7"/>
  <c r="CM14" i="7" s="1"/>
  <c r="CO39" i="4"/>
  <c r="N15" i="7"/>
  <c r="BY15" i="7" s="1"/>
  <c r="CA40" i="4"/>
  <c r="AC15" i="7"/>
  <c r="CD15" i="7" s="1"/>
  <c r="CF40" i="4"/>
  <c r="AR15" i="7"/>
  <c r="CI15" i="7" s="1"/>
  <c r="CK40" i="4"/>
  <c r="AY15" i="7"/>
  <c r="CM40" i="4"/>
  <c r="BG15" i="7"/>
  <c r="CN15" i="7" s="1"/>
  <c r="CP40" i="4"/>
  <c r="L16" i="4"/>
  <c r="M16" i="4" s="1"/>
  <c r="N16" i="4" s="1"/>
  <c r="B15" i="7"/>
  <c r="BU15" i="7" s="1"/>
  <c r="BW40" i="4"/>
  <c r="CJ6" i="4"/>
  <c r="BX7" i="4"/>
  <c r="CF7" i="4"/>
  <c r="CN7" i="4"/>
  <c r="CB9" i="4"/>
  <c r="CJ9" i="4"/>
  <c r="L18" i="4"/>
  <c r="M18" i="4" s="1"/>
  <c r="N18" i="4" s="1"/>
  <c r="O18" i="4" s="1"/>
  <c r="P18" i="4" s="1"/>
  <c r="Q18" i="4" s="1"/>
  <c r="CB36" i="4"/>
  <c r="CG36" i="4"/>
  <c r="CL36" i="4"/>
  <c r="CC37" i="4"/>
  <c r="CH37" i="4"/>
  <c r="B14" i="7"/>
  <c r="BU14" i="7" s="1"/>
  <c r="BW39" i="4"/>
  <c r="T14" i="7"/>
  <c r="CA14" i="7" s="1"/>
  <c r="CC39" i="4"/>
  <c r="AI14" i="7"/>
  <c r="CF14" i="7" s="1"/>
  <c r="CH39" i="4"/>
  <c r="W15" i="7"/>
  <c r="CB15" i="7" s="1"/>
  <c r="CD40" i="4"/>
  <c r="E14" i="7"/>
  <c r="BV14" i="7" s="1"/>
  <c r="BX39" i="4"/>
  <c r="CO41" i="4"/>
  <c r="CI7" i="4"/>
  <c r="BW9" i="4"/>
  <c r="CE9" i="4"/>
  <c r="L19" i="4"/>
  <c r="M19" i="4" s="1"/>
  <c r="N19" i="4" s="1"/>
  <c r="O19" i="4" s="1"/>
  <c r="P19" i="4" s="1"/>
  <c r="Q19" i="4" s="1"/>
  <c r="E28" i="4"/>
  <c r="BW37" i="4"/>
  <c r="BZ38" i="4"/>
  <c r="CE38" i="4"/>
  <c r="CJ38" i="4"/>
  <c r="CO38" i="4"/>
  <c r="E15" i="7"/>
  <c r="BV15" i="7" s="1"/>
  <c r="BX40" i="4"/>
  <c r="AL15" i="7"/>
  <c r="CG15" i="7" s="1"/>
  <c r="CI40" i="4"/>
  <c r="BA15" i="7"/>
  <c r="CL15" i="7" s="1"/>
  <c r="CN40" i="4"/>
  <c r="BW6" i="4"/>
  <c r="CE6" i="4"/>
  <c r="CA7" i="4"/>
  <c r="AR46" i="4"/>
  <c r="BW44" i="4"/>
  <c r="CV44" i="4" s="1"/>
  <c r="CC41" i="4"/>
  <c r="CH41" i="4"/>
  <c r="BZ6" i="4"/>
  <c r="CH6" i="4"/>
  <c r="CM6" i="4"/>
  <c r="CP6" i="4"/>
  <c r="CD7" i="4"/>
  <c r="CL7" i="4"/>
  <c r="BZ9" i="4"/>
  <c r="CH9" i="4"/>
  <c r="CM9" i="4"/>
  <c r="CP9" i="4"/>
  <c r="L21" i="4"/>
  <c r="M21" i="4" s="1"/>
  <c r="N21" i="4" s="1"/>
  <c r="BZ36" i="4"/>
  <c r="CE36" i="4"/>
  <c r="CJ36" i="4"/>
  <c r="CO36" i="4"/>
  <c r="CA37" i="4"/>
  <c r="CF37" i="4"/>
  <c r="CK37" i="4"/>
  <c r="CM37" i="4"/>
  <c r="CP37" i="4"/>
  <c r="CC38" i="4"/>
  <c r="CH38" i="4"/>
  <c r="N14" i="7"/>
  <c r="BY14" i="7" s="1"/>
  <c r="CA39" i="4"/>
  <c r="AC14" i="7"/>
  <c r="CD14" i="7" s="1"/>
  <c r="CF39" i="4"/>
  <c r="AR14" i="7"/>
  <c r="CI14" i="7" s="1"/>
  <c r="CK39" i="4"/>
  <c r="AY14" i="7"/>
  <c r="CM39" i="4"/>
  <c r="BG14" i="7"/>
  <c r="CN14" i="7" s="1"/>
  <c r="CP39" i="4"/>
  <c r="Q15" i="7"/>
  <c r="BZ15" i="7" s="1"/>
  <c r="CB40" i="4"/>
  <c r="AF15" i="7"/>
  <c r="CE15" i="7" s="1"/>
  <c r="CG40" i="4"/>
  <c r="AU15" i="7"/>
  <c r="CJ15" i="7" s="1"/>
  <c r="CL40" i="4"/>
  <c r="G13" i="7"/>
  <c r="G17" i="7" s="1"/>
  <c r="E27" i="4"/>
  <c r="H28" i="4"/>
  <c r="H31" i="4" s="1"/>
  <c r="F13" i="7"/>
  <c r="F17" i="7" s="1"/>
  <c r="DH6" i="4"/>
  <c r="O13" i="7"/>
  <c r="O17" i="7" s="1"/>
  <c r="AS13" i="7"/>
  <c r="AS17" i="7" s="1"/>
  <c r="AD13" i="7"/>
  <c r="AD17" i="7" s="1"/>
  <c r="BH13" i="7"/>
  <c r="BH17" i="7" s="1"/>
  <c r="Q13" i="7"/>
  <c r="AF13" i="7"/>
  <c r="AM13" i="7"/>
  <c r="AM17" i="7" s="1"/>
  <c r="AU13" i="7"/>
  <c r="BB13" i="7"/>
  <c r="BB17" i="7" s="1"/>
  <c r="DM13" i="7"/>
  <c r="DM17" i="7" s="1"/>
  <c r="AZ13" i="7"/>
  <c r="AZ17" i="7" s="1"/>
  <c r="Y13" i="7"/>
  <c r="Y17" i="7" s="1"/>
  <c r="DK13" i="7"/>
  <c r="DK17" i="7" s="1"/>
  <c r="C27" i="4"/>
  <c r="C7" i="7" s="1"/>
  <c r="W13" i="7"/>
  <c r="D13" i="7"/>
  <c r="D17" i="7" s="1"/>
  <c r="B28" i="4"/>
  <c r="B31" i="4" s="1"/>
  <c r="M13" i="7"/>
  <c r="M17" i="7" s="1"/>
  <c r="AX13" i="7"/>
  <c r="AX17" i="7" s="1"/>
  <c r="DD6" i="4"/>
  <c r="DJ6" i="4"/>
  <c r="P13" i="7"/>
  <c r="P17" i="7" s="1"/>
  <c r="X13" i="7"/>
  <c r="X17" i="7" s="1"/>
  <c r="AE13" i="7"/>
  <c r="AE17" i="7" s="1"/>
  <c r="AL13" i="7"/>
  <c r="AT13" i="7"/>
  <c r="AT17" i="7" s="1"/>
  <c r="BA13" i="7"/>
  <c r="BI13" i="7"/>
  <c r="BI17" i="7" s="1"/>
  <c r="O46" i="4"/>
  <c r="O21" i="6" s="1"/>
  <c r="AB46" i="4"/>
  <c r="AB21" i="6" s="1"/>
  <c r="BH46" i="4"/>
  <c r="BH21" i="6" s="1"/>
  <c r="AN13" i="7"/>
  <c r="AN17" i="7" s="1"/>
  <c r="BC13" i="7"/>
  <c r="BC17" i="7" s="1"/>
  <c r="L24" i="4"/>
  <c r="F27" i="4"/>
  <c r="F31" i="4" s="1"/>
  <c r="F10" i="6" s="1"/>
  <c r="R13" i="7"/>
  <c r="R17" i="7" s="1"/>
  <c r="DJ13" i="7"/>
  <c r="DJ17" i="7" s="1"/>
  <c r="AG13" i="7"/>
  <c r="AG17" i="7" s="1"/>
  <c r="AV13" i="7"/>
  <c r="AV17" i="7" s="1"/>
  <c r="DF6" i="4"/>
  <c r="K26" i="4"/>
  <c r="L13" i="7"/>
  <c r="L17" i="7" s="1"/>
  <c r="T13" i="7"/>
  <c r="AA13" i="7"/>
  <c r="AA17" i="7" s="1"/>
  <c r="AI13" i="7"/>
  <c r="AP13" i="7"/>
  <c r="AP17" i="7" s="1"/>
  <c r="DL13" i="7"/>
  <c r="DL17" i="7" s="1"/>
  <c r="BE13" i="7"/>
  <c r="BE17" i="7" s="1"/>
  <c r="BF13" i="7"/>
  <c r="BF17" i="7" s="1"/>
  <c r="U13" i="7"/>
  <c r="U17" i="7" s="1"/>
  <c r="AQ13" i="7"/>
  <c r="AQ17" i="7" s="1"/>
  <c r="N13" i="7"/>
  <c r="V13" i="7"/>
  <c r="V17" i="7" s="1"/>
  <c r="AC13" i="7"/>
  <c r="AK13" i="7"/>
  <c r="AK17" i="7" s="1"/>
  <c r="AR13" i="7"/>
  <c r="AY13" i="7"/>
  <c r="BG13" i="7"/>
  <c r="AB13" i="7"/>
  <c r="AB17" i="7" s="1"/>
  <c r="AJ13" i="7"/>
  <c r="AJ17" i="7" s="1"/>
  <c r="E13" i="7"/>
  <c r="L46" i="4"/>
  <c r="L21" i="6" s="1"/>
  <c r="DD9" i="4"/>
  <c r="BY12" i="5"/>
  <c r="CW12" i="5" s="1"/>
  <c r="BY11" i="5"/>
  <c r="BZ11" i="5"/>
  <c r="BZ12" i="5"/>
  <c r="O11" i="5"/>
  <c r="G13" i="5"/>
  <c r="G8" i="4" s="1"/>
  <c r="K11" i="5"/>
  <c r="DD36" i="4"/>
  <c r="B13" i="7"/>
  <c r="C13" i="7"/>
  <c r="C17" i="7" s="1"/>
  <c r="J4" i="4"/>
  <c r="J9" i="6" s="1"/>
  <c r="AL4" i="4"/>
  <c r="BF4" i="4"/>
  <c r="BF9" i="6" s="1"/>
  <c r="M29" i="4"/>
  <c r="AF29" i="4"/>
  <c r="G47" i="2"/>
  <c r="G48" i="2" s="1"/>
  <c r="P48" i="2"/>
  <c r="I41" i="4" s="1"/>
  <c r="B4" i="4"/>
  <c r="K4" i="4"/>
  <c r="S4" i="4"/>
  <c r="S9" i="6" s="1"/>
  <c r="AD4" i="4"/>
  <c r="AD9" i="6" s="1"/>
  <c r="AM4" i="4"/>
  <c r="AM9" i="6" s="1"/>
  <c r="AW4" i="4"/>
  <c r="AW9" i="6" s="1"/>
  <c r="BG4" i="4"/>
  <c r="DL6" i="4"/>
  <c r="L15" i="4"/>
  <c r="L22" i="4"/>
  <c r="M22" i="4" s="1"/>
  <c r="N22" i="4" s="1"/>
  <c r="AH29" i="4"/>
  <c r="BB29" i="4"/>
  <c r="R4" i="4"/>
  <c r="R9" i="6" s="1"/>
  <c r="AB4" i="4"/>
  <c r="AB9" i="6" s="1"/>
  <c r="AV4" i="4"/>
  <c r="AV9" i="6" s="1"/>
  <c r="Q48" i="2"/>
  <c r="J41" i="4" s="1"/>
  <c r="I13" i="5"/>
  <c r="I3" i="6" s="1"/>
  <c r="I4" i="7" s="1"/>
  <c r="O12" i="5"/>
  <c r="C4" i="4"/>
  <c r="C9" i="6" s="1"/>
  <c r="L4" i="4"/>
  <c r="L9" i="6" s="1"/>
  <c r="V4" i="4"/>
  <c r="V9" i="6" s="1"/>
  <c r="AE4" i="4"/>
  <c r="AE9" i="6" s="1"/>
  <c r="AN4" i="4"/>
  <c r="AN9" i="6" s="1"/>
  <c r="AX4" i="4"/>
  <c r="BH4" i="4"/>
  <c r="BH9" i="6" s="1"/>
  <c r="DJ9" i="4"/>
  <c r="S29" i="4"/>
  <c r="AK29" i="4"/>
  <c r="BD29" i="4"/>
  <c r="K13" i="7"/>
  <c r="S13" i="7"/>
  <c r="S17" i="7" s="1"/>
  <c r="Z13" i="7"/>
  <c r="AH13" i="7"/>
  <c r="AH17" i="7" s="1"/>
  <c r="AO13" i="7"/>
  <c r="AW13" i="7"/>
  <c r="AW17" i="7" s="1"/>
  <c r="BD13" i="7"/>
  <c r="T46" i="4"/>
  <c r="D4" i="4"/>
  <c r="D9" i="6" s="1"/>
  <c r="W4" i="4"/>
  <c r="AO4" i="4"/>
  <c r="BI4" i="4"/>
  <c r="T29" i="4"/>
  <c r="BF29" i="4"/>
  <c r="AX29" i="4"/>
  <c r="AQ29" i="4"/>
  <c r="AJ29" i="4"/>
  <c r="AB29" i="4"/>
  <c r="U29" i="4"/>
  <c r="BE4" i="4"/>
  <c r="BE9" i="6" s="1"/>
  <c r="AP4" i="4"/>
  <c r="AP9" i="6" s="1"/>
  <c r="AI4" i="4"/>
  <c r="AA4" i="4"/>
  <c r="AA9" i="6" s="1"/>
  <c r="T4" i="4"/>
  <c r="BC29" i="4"/>
  <c r="AV29" i="4"/>
  <c r="AN29" i="4"/>
  <c r="AG29" i="4"/>
  <c r="R29" i="4"/>
  <c r="K29" i="4"/>
  <c r="BI29" i="4"/>
  <c r="BA29" i="4"/>
  <c r="AT29" i="4"/>
  <c r="AL29" i="4"/>
  <c r="AE29" i="4"/>
  <c r="X29" i="4"/>
  <c r="P29" i="4"/>
  <c r="AZ29" i="4"/>
  <c r="AO29" i="4"/>
  <c r="AC29" i="4"/>
  <c r="Q29" i="4"/>
  <c r="AY29" i="4"/>
  <c r="AM29" i="4"/>
  <c r="AA29" i="4"/>
  <c r="O29" i="4"/>
  <c r="BB4" i="4"/>
  <c r="BB9" i="6" s="1"/>
  <c r="AT4" i="4"/>
  <c r="AT9" i="6" s="1"/>
  <c r="AC4" i="4"/>
  <c r="U4" i="4"/>
  <c r="U9" i="6" s="1"/>
  <c r="M4" i="4"/>
  <c r="M9" i="6" s="1"/>
  <c r="E4" i="4"/>
  <c r="BG29" i="4"/>
  <c r="AU29" i="4"/>
  <c r="AI29" i="4"/>
  <c r="W29" i="4"/>
  <c r="L29" i="4"/>
  <c r="N4" i="4"/>
  <c r="AQ4" i="4"/>
  <c r="AQ9" i="6" s="1"/>
  <c r="AZ4" i="4"/>
  <c r="AZ9" i="6" s="1"/>
  <c r="L17" i="4"/>
  <c r="M17" i="4" s="1"/>
  <c r="N17" i="4" s="1"/>
  <c r="I28" i="4"/>
  <c r="I8" i="7" s="1"/>
  <c r="I27" i="4"/>
  <c r="V29" i="4"/>
  <c r="AP29" i="4"/>
  <c r="BH29" i="4"/>
  <c r="AE46" i="4"/>
  <c r="AE21" i="6" s="1"/>
  <c r="G4" i="4"/>
  <c r="G9" i="6" s="1"/>
  <c r="O4" i="4"/>
  <c r="O9" i="6" s="1"/>
  <c r="Y4" i="4"/>
  <c r="Y9" i="6" s="1"/>
  <c r="AH4" i="4"/>
  <c r="AH9" i="6" s="1"/>
  <c r="AR4" i="4"/>
  <c r="BA4" i="4"/>
  <c r="Y29" i="4"/>
  <c r="AR29" i="4"/>
  <c r="DD38" i="4"/>
  <c r="F4" i="4"/>
  <c r="F9" i="6" s="1"/>
  <c r="AG4" i="4"/>
  <c r="AG9" i="6" s="1"/>
  <c r="BG46" i="4"/>
  <c r="AY46" i="4"/>
  <c r="AQ46" i="4"/>
  <c r="AQ21" i="6" s="1"/>
  <c r="AI46" i="4"/>
  <c r="AA46" i="4"/>
  <c r="AA21" i="6" s="1"/>
  <c r="S46" i="4"/>
  <c r="S21" i="6" s="1"/>
  <c r="K46" i="4"/>
  <c r="C46" i="4"/>
  <c r="C21" i="6" s="1"/>
  <c r="BF46" i="4"/>
  <c r="BF21" i="6" s="1"/>
  <c r="AX46" i="4"/>
  <c r="AX21" i="6" s="1"/>
  <c r="AP46" i="4"/>
  <c r="AP21" i="6" s="1"/>
  <c r="AH46" i="4"/>
  <c r="AH21" i="6" s="1"/>
  <c r="Z46" i="4"/>
  <c r="R46" i="4"/>
  <c r="R21" i="6" s="1"/>
  <c r="J46" i="4"/>
  <c r="J21" i="6" s="1"/>
  <c r="B46" i="4"/>
  <c r="BE46" i="4"/>
  <c r="BE21" i="6" s="1"/>
  <c r="AW46" i="4"/>
  <c r="AW21" i="6" s="1"/>
  <c r="AO46" i="4"/>
  <c r="AG46" i="4"/>
  <c r="AG21" i="6" s="1"/>
  <c r="Y46" i="4"/>
  <c r="Y21" i="6" s="1"/>
  <c r="Q46" i="4"/>
  <c r="I46" i="4"/>
  <c r="I21" i="6" s="1"/>
  <c r="BD46" i="4"/>
  <c r="AV46" i="4"/>
  <c r="AV21" i="6" s="1"/>
  <c r="AN46" i="4"/>
  <c r="AN21" i="6" s="1"/>
  <c r="AF46" i="4"/>
  <c r="X46" i="4"/>
  <c r="X21" i="6" s="1"/>
  <c r="P46" i="4"/>
  <c r="P21" i="6" s="1"/>
  <c r="H46" i="4"/>
  <c r="BB46" i="4"/>
  <c r="BB21" i="6" s="1"/>
  <c r="AT46" i="4"/>
  <c r="AT21" i="6" s="1"/>
  <c r="AL46" i="4"/>
  <c r="AD46" i="4"/>
  <c r="AD21" i="6" s="1"/>
  <c r="V46" i="4"/>
  <c r="V21" i="6" s="1"/>
  <c r="F46" i="4"/>
  <c r="F21" i="6" s="1"/>
  <c r="BI46" i="4"/>
  <c r="BI21" i="6" s="1"/>
  <c r="BA46" i="4"/>
  <c r="AS46" i="4"/>
  <c r="AS21" i="6" s="1"/>
  <c r="AK46" i="4"/>
  <c r="AK21" i="6" s="1"/>
  <c r="AC46" i="4"/>
  <c r="U46" i="4"/>
  <c r="U21" i="6" s="1"/>
  <c r="M46" i="4"/>
  <c r="M21" i="6" s="1"/>
  <c r="E46" i="4"/>
  <c r="AM46" i="4"/>
  <c r="AM21" i="6" s="1"/>
  <c r="G46" i="4"/>
  <c r="G21" i="6" s="1"/>
  <c r="AJ46" i="4"/>
  <c r="AJ21" i="6" s="1"/>
  <c r="D46" i="4"/>
  <c r="D21" i="6" s="1"/>
  <c r="BC46" i="4"/>
  <c r="BC21" i="6" s="1"/>
  <c r="W46" i="4"/>
  <c r="L48" i="2"/>
  <c r="E41" i="4" s="1"/>
  <c r="E7" i="2"/>
  <c r="M48" i="2"/>
  <c r="F41" i="4" s="1"/>
  <c r="C112" i="2"/>
  <c r="H4" i="4"/>
  <c r="P4" i="4"/>
  <c r="P9" i="6" s="1"/>
  <c r="AJ4" i="4"/>
  <c r="AJ9" i="6" s="1"/>
  <c r="AS4" i="4"/>
  <c r="AS9" i="6" s="1"/>
  <c r="BC4" i="4"/>
  <c r="BC9" i="6" s="1"/>
  <c r="H7" i="7"/>
  <c r="Z29" i="4"/>
  <c r="AS29" i="4"/>
  <c r="AU46" i="4"/>
  <c r="AF4" i="4"/>
  <c r="AY4" i="4"/>
  <c r="X4" i="4"/>
  <c r="X9" i="6" s="1"/>
  <c r="N48" i="2"/>
  <c r="G41" i="4" s="1"/>
  <c r="B1" i="5"/>
  <c r="F13" i="5"/>
  <c r="F3" i="6" s="1"/>
  <c r="I4" i="4"/>
  <c r="I9" i="6" s="1"/>
  <c r="Q4" i="4"/>
  <c r="Z4" i="4"/>
  <c r="AK4" i="4"/>
  <c r="AK9" i="6" s="1"/>
  <c r="AU4" i="4"/>
  <c r="BD4" i="4"/>
  <c r="DL9" i="4"/>
  <c r="D27" i="4"/>
  <c r="D28" i="4"/>
  <c r="D8" i="7" s="1"/>
  <c r="G28" i="4"/>
  <c r="G8" i="7" s="1"/>
  <c r="AD29" i="4"/>
  <c r="AW29" i="4"/>
  <c r="H13" i="7"/>
  <c r="AZ46" i="4"/>
  <c r="AZ21" i="6" s="1"/>
  <c r="B7" i="7"/>
  <c r="J7" i="7"/>
  <c r="J28" i="4"/>
  <c r="J8" i="7" s="1"/>
  <c r="J13" i="7"/>
  <c r="J17" i="7" s="1"/>
  <c r="I13" i="7"/>
  <c r="I17" i="7" s="1"/>
  <c r="DD37" i="4"/>
  <c r="DD39" i="4"/>
  <c r="DI14" i="7" s="1"/>
  <c r="DD40" i="4"/>
  <c r="DI15" i="7" s="1"/>
  <c r="J13" i="5"/>
  <c r="J3" i="6" s="1"/>
  <c r="H13" i="5"/>
  <c r="DD7" i="4"/>
  <c r="DF9" i="4"/>
  <c r="M7" i="5"/>
  <c r="M12" i="5" s="1"/>
  <c r="N11" i="5"/>
  <c r="N12" i="5"/>
  <c r="DH7" i="4"/>
  <c r="K12" i="5"/>
  <c r="L12" i="5"/>
  <c r="DF7" i="4"/>
  <c r="E13" i="5"/>
  <c r="D13" i="5"/>
  <c r="C13" i="5"/>
  <c r="C2" i="5"/>
  <c r="C2" i="4"/>
  <c r="C2" i="6" s="1"/>
  <c r="C2" i="7" s="1"/>
  <c r="C2" i="8" s="1"/>
  <c r="K42" i="2"/>
  <c r="K53" i="2" s="1"/>
  <c r="J41" i="2"/>
  <c r="J52" i="2" s="1"/>
  <c r="CV16" i="6" l="1"/>
  <c r="D48" i="2"/>
  <c r="CR29" i="4"/>
  <c r="CR4" i="4"/>
  <c r="BM9" i="6"/>
  <c r="CF6" i="5"/>
  <c r="Z7" i="5"/>
  <c r="AI55" i="2"/>
  <c r="AA6" i="5"/>
  <c r="AA7" i="5" s="1"/>
  <c r="AA12" i="5" s="1"/>
  <c r="CQ29" i="4"/>
  <c r="CQ4" i="4"/>
  <c r="BJ9" i="6"/>
  <c r="CN16" i="8"/>
  <c r="BM16" i="8"/>
  <c r="BN16" i="8" s="1"/>
  <c r="BO16" i="8" s="1"/>
  <c r="CO16" i="8" s="1"/>
  <c r="BI9" i="6"/>
  <c r="BI6" i="7" s="1"/>
  <c r="DD21" i="4"/>
  <c r="F7" i="7"/>
  <c r="CV6" i="4"/>
  <c r="C38" i="10" s="1"/>
  <c r="CV36" i="4"/>
  <c r="CV9" i="4"/>
  <c r="C41" i="10" s="1"/>
  <c r="DD25" i="4"/>
  <c r="B17" i="7"/>
  <c r="BU17" i="7" s="1"/>
  <c r="L16" i="6"/>
  <c r="L18" i="6" s="1"/>
  <c r="B13" i="5"/>
  <c r="B10" i="4" s="1"/>
  <c r="DD19" i="4"/>
  <c r="CY40" i="4"/>
  <c r="CZ39" i="4"/>
  <c r="CY38" i="4"/>
  <c r="CX40" i="4"/>
  <c r="CW39" i="4"/>
  <c r="CV40" i="4"/>
  <c r="BW41" i="4"/>
  <c r="G35" i="10"/>
  <c r="C35" i="10"/>
  <c r="H35" i="10"/>
  <c r="D35" i="10"/>
  <c r="CZ36" i="4"/>
  <c r="CZ37" i="4"/>
  <c r="CX39" i="4"/>
  <c r="C34" i="10"/>
  <c r="H34" i="10"/>
  <c r="G34" i="10"/>
  <c r="D34" i="10"/>
  <c r="CW11" i="5"/>
  <c r="DA36" i="4"/>
  <c r="CX41" i="4"/>
  <c r="DA41" i="4"/>
  <c r="Q21" i="8"/>
  <c r="Q23" i="8" s="1"/>
  <c r="L70" i="2"/>
  <c r="R24" i="6" s="1"/>
  <c r="M69" i="2"/>
  <c r="BX21" i="8"/>
  <c r="P23" i="8"/>
  <c r="BX23" i="8" s="1"/>
  <c r="CV18" i="6"/>
  <c r="CW15" i="7"/>
  <c r="CT15" i="7"/>
  <c r="CU14" i="7"/>
  <c r="CV14" i="7"/>
  <c r="CV15" i="7"/>
  <c r="CT14" i="7"/>
  <c r="CU15" i="7"/>
  <c r="CW14" i="7"/>
  <c r="CY15" i="7"/>
  <c r="CT9" i="7"/>
  <c r="C50" i="10" s="1"/>
  <c r="CY14" i="7"/>
  <c r="E35" i="10"/>
  <c r="E34" i="10"/>
  <c r="DA9" i="4"/>
  <c r="H41" i="10" s="1"/>
  <c r="CW7" i="4"/>
  <c r="D39" i="10" s="1"/>
  <c r="CT26" i="7"/>
  <c r="CD13" i="7"/>
  <c r="CM13" i="7"/>
  <c r="BZ13" i="7"/>
  <c r="CC13" i="7"/>
  <c r="CK13" i="7"/>
  <c r="BV13" i="7"/>
  <c r="BX13" i="7"/>
  <c r="CE13" i="7"/>
  <c r="CB13" i="7"/>
  <c r="BY13" i="7"/>
  <c r="CH13" i="7"/>
  <c r="CN13" i="7"/>
  <c r="CA13" i="7"/>
  <c r="CL13" i="7"/>
  <c r="BW13" i="7"/>
  <c r="CI13" i="7"/>
  <c r="CG13" i="7"/>
  <c r="CK14" i="7"/>
  <c r="CX14" i="7" s="1"/>
  <c r="BU13" i="7"/>
  <c r="CF13" i="7"/>
  <c r="CJ13" i="7"/>
  <c r="CK15" i="7"/>
  <c r="CX15" i="7" s="1"/>
  <c r="AR17" i="7"/>
  <c r="CI17" i="7" s="1"/>
  <c r="Z17" i="7"/>
  <c r="CC17" i="7" s="1"/>
  <c r="AU17" i="7"/>
  <c r="CJ17" i="7" s="1"/>
  <c r="W17" i="7"/>
  <c r="CB17" i="7" s="1"/>
  <c r="AF17" i="7"/>
  <c r="CE17" i="7" s="1"/>
  <c r="N17" i="7"/>
  <c r="BY17" i="7" s="1"/>
  <c r="AI17" i="7"/>
  <c r="CF17" i="7" s="1"/>
  <c r="DD18" i="4"/>
  <c r="CV37" i="4"/>
  <c r="CV39" i="4"/>
  <c r="DA37" i="4"/>
  <c r="CY9" i="4"/>
  <c r="F41" i="10" s="1"/>
  <c r="CY41" i="4"/>
  <c r="CZ6" i="4"/>
  <c r="G38" i="10" s="1"/>
  <c r="CW36" i="4"/>
  <c r="AO17" i="7"/>
  <c r="CH17" i="7" s="1"/>
  <c r="CZ40" i="4"/>
  <c r="CW9" i="4"/>
  <c r="D41" i="10" s="1"/>
  <c r="CW37" i="4"/>
  <c r="CZ38" i="4"/>
  <c r="CX6" i="4"/>
  <c r="E38" i="10" s="1"/>
  <c r="CW6" i="4"/>
  <c r="D38" i="10" s="1"/>
  <c r="CX38" i="4"/>
  <c r="CZ7" i="4"/>
  <c r="G39" i="10" s="1"/>
  <c r="CW40" i="4"/>
  <c r="CY39" i="4"/>
  <c r="CY37" i="4"/>
  <c r="CX36" i="4"/>
  <c r="CV38" i="4"/>
  <c r="CX37" i="4"/>
  <c r="CX7" i="4"/>
  <c r="E39" i="10" s="1"/>
  <c r="DA40" i="4"/>
  <c r="CZ41" i="4"/>
  <c r="CW38" i="4"/>
  <c r="CZ9" i="4"/>
  <c r="G41" i="10" s="1"/>
  <c r="CY7" i="4"/>
  <c r="F39" i="10" s="1"/>
  <c r="CP4" i="4"/>
  <c r="BY41" i="4"/>
  <c r="CW41" i="4" s="1"/>
  <c r="DA38" i="4"/>
  <c r="DA6" i="4"/>
  <c r="H38" i="10" s="1"/>
  <c r="CX9" i="4"/>
  <c r="E41" i="10" s="1"/>
  <c r="CY36" i="4"/>
  <c r="DA39" i="4"/>
  <c r="CY6" i="4"/>
  <c r="F38" i="10" s="1"/>
  <c r="CV7" i="4"/>
  <c r="C39" i="10" s="1"/>
  <c r="DA7" i="4"/>
  <c r="H39" i="10" s="1"/>
  <c r="CE4" i="4"/>
  <c r="AL17" i="7"/>
  <c r="CG17" i="7" s="1"/>
  <c r="AC17" i="7"/>
  <c r="CD17" i="7" s="1"/>
  <c r="CO29" i="4"/>
  <c r="CG29" i="4"/>
  <c r="CL29" i="4"/>
  <c r="CC29" i="4"/>
  <c r="BG17" i="7"/>
  <c r="CN17" i="7" s="1"/>
  <c r="BA17" i="7"/>
  <c r="CL17" i="7" s="1"/>
  <c r="BZ18" i="4"/>
  <c r="CM29" i="4"/>
  <c r="CI29" i="4"/>
  <c r="BX41" i="4"/>
  <c r="CK29" i="4"/>
  <c r="AR21" i="6"/>
  <c r="CK21" i="6" s="1"/>
  <c r="CK46" i="4"/>
  <c r="E8" i="7"/>
  <c r="BV8" i="7" s="1"/>
  <c r="BX28" i="4"/>
  <c r="BX31" i="4" s="1"/>
  <c r="BD9" i="6"/>
  <c r="CO4" i="4"/>
  <c r="H21" i="6"/>
  <c r="BY21" i="6" s="1"/>
  <c r="BY46" i="4"/>
  <c r="Q21" i="6"/>
  <c r="CB21" i="6" s="1"/>
  <c r="CB46" i="4"/>
  <c r="DD16" i="4"/>
  <c r="CP29" i="4"/>
  <c r="E17" i="7"/>
  <c r="BV17" i="7" s="1"/>
  <c r="BZ21" i="4"/>
  <c r="BZ19" i="4"/>
  <c r="BZ17" i="4"/>
  <c r="K21" i="6"/>
  <c r="BZ21" i="6" s="1"/>
  <c r="BZ46" i="4"/>
  <c r="AR9" i="6"/>
  <c r="CK9" i="6" s="1"/>
  <c r="CK4" i="4"/>
  <c r="H17" i="7"/>
  <c r="BW17" i="7" s="1"/>
  <c r="AU9" i="6"/>
  <c r="CL4" i="4"/>
  <c r="E21" i="6"/>
  <c r="BX21" i="6" s="1"/>
  <c r="BX46" i="4"/>
  <c r="Z21" i="6"/>
  <c r="CE21" i="6" s="1"/>
  <c r="CE46" i="4"/>
  <c r="E9" i="6"/>
  <c r="BX4" i="4"/>
  <c r="CA29" i="4"/>
  <c r="Q17" i="7"/>
  <c r="BZ17" i="7" s="1"/>
  <c r="H8" i="7"/>
  <c r="BW8" i="7" s="1"/>
  <c r="BY28" i="4"/>
  <c r="BY31" i="4" s="1"/>
  <c r="O21" i="4"/>
  <c r="CA19" i="4"/>
  <c r="BZ16" i="4"/>
  <c r="BA21" i="6"/>
  <c r="CN21" i="6" s="1"/>
  <c r="CN46" i="4"/>
  <c r="E31" i="4"/>
  <c r="AF9" i="6"/>
  <c r="CG4" i="4"/>
  <c r="AF21" i="6"/>
  <c r="CG21" i="6" s="1"/>
  <c r="CG46" i="4"/>
  <c r="AO21" i="6"/>
  <c r="CJ21" i="6" s="1"/>
  <c r="CJ46" i="4"/>
  <c r="CA4" i="4"/>
  <c r="CB29" i="4"/>
  <c r="W9" i="6"/>
  <c r="CD4" i="4"/>
  <c r="BW4" i="4"/>
  <c r="T17" i="7"/>
  <c r="CA17" i="7" s="1"/>
  <c r="BZ22" i="4"/>
  <c r="AY9" i="6"/>
  <c r="CM4" i="4"/>
  <c r="CA21" i="6"/>
  <c r="CA46" i="4"/>
  <c r="AI21" i="6"/>
  <c r="CH21" i="6" s="1"/>
  <c r="CH46" i="4"/>
  <c r="CI4" i="4"/>
  <c r="W21" i="6"/>
  <c r="CD21" i="6" s="1"/>
  <c r="CD46" i="4"/>
  <c r="E7" i="7"/>
  <c r="BV7" i="7" s="1"/>
  <c r="Q9" i="6"/>
  <c r="CB4" i="4"/>
  <c r="AU21" i="6"/>
  <c r="CL21" i="6" s="1"/>
  <c r="CL46" i="4"/>
  <c r="AC21" i="6"/>
  <c r="CF21" i="6" s="1"/>
  <c r="CF46" i="4"/>
  <c r="AY21" i="6"/>
  <c r="CM46" i="4"/>
  <c r="AC9" i="6"/>
  <c r="CF4" i="4"/>
  <c r="CF29" i="4"/>
  <c r="CN29" i="4"/>
  <c r="T9" i="6"/>
  <c r="CC4" i="4"/>
  <c r="K17" i="7"/>
  <c r="BX17" i="7" s="1"/>
  <c r="O16" i="4"/>
  <c r="P16" i="4" s="1"/>
  <c r="Q16" i="4" s="1"/>
  <c r="AY17" i="7"/>
  <c r="BZ25" i="4"/>
  <c r="AO9" i="6"/>
  <c r="CJ4" i="4"/>
  <c r="AL21" i="6"/>
  <c r="CI21" i="6" s="1"/>
  <c r="CI46" i="4"/>
  <c r="BG21" i="6"/>
  <c r="CP21" i="6" s="1"/>
  <c r="CP46" i="4"/>
  <c r="R18" i="4"/>
  <c r="S18" i="4" s="1"/>
  <c r="T18" i="4" s="1"/>
  <c r="CD29" i="4"/>
  <c r="CJ29" i="4"/>
  <c r="T21" i="6"/>
  <c r="CC21" i="6" s="1"/>
  <c r="CC46" i="4"/>
  <c r="BG9" i="6"/>
  <c r="R19" i="4"/>
  <c r="S19" i="4" s="1"/>
  <c r="T19" i="4" s="1"/>
  <c r="K28" i="4"/>
  <c r="B8" i="7"/>
  <c r="BU8" i="7" s="1"/>
  <c r="BW28" i="4"/>
  <c r="O25" i="4"/>
  <c r="H10" i="6"/>
  <c r="K9" i="6"/>
  <c r="BZ4" i="4"/>
  <c r="CE29" i="4"/>
  <c r="H9" i="6"/>
  <c r="BY4" i="4"/>
  <c r="BD21" i="6"/>
  <c r="CO21" i="6" s="1"/>
  <c r="CO46" i="4"/>
  <c r="B47" i="4"/>
  <c r="B5" i="8" s="1"/>
  <c r="B7" i="8" s="1"/>
  <c r="BW46" i="4"/>
  <c r="BA9" i="6"/>
  <c r="CN4" i="4"/>
  <c r="CH29" i="4"/>
  <c r="BZ29" i="4"/>
  <c r="AI9" i="6"/>
  <c r="CH4" i="4"/>
  <c r="BD17" i="7"/>
  <c r="CM17" i="7" s="1"/>
  <c r="CY17" i="7" s="1"/>
  <c r="G20" i="9" s="1"/>
  <c r="CA18" i="4"/>
  <c r="C31" i="4"/>
  <c r="C10" i="6" s="1"/>
  <c r="C12" i="6" s="1"/>
  <c r="K30" i="4"/>
  <c r="K27" i="4"/>
  <c r="M24" i="4"/>
  <c r="DD24" i="4" s="1"/>
  <c r="DD22" i="4"/>
  <c r="DD41" i="4"/>
  <c r="DD17" i="4"/>
  <c r="J31" i="4"/>
  <c r="J10" i="6" s="1"/>
  <c r="J12" i="6" s="1"/>
  <c r="G10" i="4"/>
  <c r="G12" i="4" s="1"/>
  <c r="G3" i="6"/>
  <c r="G4" i="7" s="1"/>
  <c r="BY13" i="5"/>
  <c r="H8" i="4"/>
  <c r="BZ13" i="5"/>
  <c r="BX13" i="5"/>
  <c r="CA12" i="5"/>
  <c r="Q7" i="5"/>
  <c r="Q11" i="5" s="1"/>
  <c r="CC6" i="5"/>
  <c r="CX6" i="5" s="1"/>
  <c r="CA7" i="5"/>
  <c r="K13" i="5"/>
  <c r="K8" i="4" s="1"/>
  <c r="O13" i="5"/>
  <c r="O8" i="4" s="1"/>
  <c r="E3" i="6"/>
  <c r="J10" i="4"/>
  <c r="J8" i="4"/>
  <c r="P7" i="5"/>
  <c r="I8" i="4"/>
  <c r="I10" i="4"/>
  <c r="R7" i="5"/>
  <c r="H3" i="6"/>
  <c r="AA11" i="5"/>
  <c r="AA13" i="5" s="1"/>
  <c r="M11" i="5"/>
  <c r="M13" i="5" s="1"/>
  <c r="M8" i="4" s="1"/>
  <c r="N13" i="5"/>
  <c r="N3" i="6" s="1"/>
  <c r="I6" i="7"/>
  <c r="AH6" i="7"/>
  <c r="I7" i="7"/>
  <c r="BW7" i="7" s="1"/>
  <c r="I31" i="4"/>
  <c r="I10" i="6" s="1"/>
  <c r="I12" i="6" s="1"/>
  <c r="AQ6" i="7"/>
  <c r="M6" i="7"/>
  <c r="DJ29" i="4"/>
  <c r="V6" i="7"/>
  <c r="O22" i="4"/>
  <c r="P22" i="4" s="1"/>
  <c r="Q22" i="4" s="1"/>
  <c r="P6" i="7"/>
  <c r="Y6" i="7"/>
  <c r="N9" i="6"/>
  <c r="DF4" i="4"/>
  <c r="DS9" i="6" s="1"/>
  <c r="U6" i="7"/>
  <c r="L6" i="7"/>
  <c r="AV6" i="7"/>
  <c r="L26" i="4"/>
  <c r="M15" i="4"/>
  <c r="B9" i="6"/>
  <c r="BW9" i="6" s="1"/>
  <c r="DD4" i="4"/>
  <c r="DR9" i="6" s="1"/>
  <c r="AZ6" i="7"/>
  <c r="F10" i="4"/>
  <c r="AG6" i="7"/>
  <c r="X6" i="7"/>
  <c r="F6" i="7"/>
  <c r="F12" i="6"/>
  <c r="G6" i="7"/>
  <c r="AT6" i="7"/>
  <c r="AA6" i="7"/>
  <c r="DL29" i="4"/>
  <c r="R6" i="7"/>
  <c r="BF6" i="7"/>
  <c r="S6" i="7"/>
  <c r="AJ6" i="7"/>
  <c r="O6" i="7"/>
  <c r="F8" i="4"/>
  <c r="H49" i="2"/>
  <c r="BB6" i="7"/>
  <c r="DD29" i="4"/>
  <c r="BH6" i="7"/>
  <c r="AW6" i="7"/>
  <c r="DJ4" i="4"/>
  <c r="DU9" i="6" s="1"/>
  <c r="AL9" i="6"/>
  <c r="CI9" i="6" s="1"/>
  <c r="AS6" i="7"/>
  <c r="D6" i="7"/>
  <c r="D7" i="7"/>
  <c r="BU7" i="7" s="1"/>
  <c r="D31" i="4"/>
  <c r="D10" i="6" s="1"/>
  <c r="D12" i="6" s="1"/>
  <c r="B21" i="6"/>
  <c r="BW21" i="6" s="1"/>
  <c r="AK6" i="7"/>
  <c r="Z9" i="6"/>
  <c r="CE9" i="6" s="1"/>
  <c r="DH4" i="4"/>
  <c r="DT9" i="6" s="1"/>
  <c r="O17" i="4"/>
  <c r="P17" i="4" s="1"/>
  <c r="Q17" i="4" s="1"/>
  <c r="AP6" i="7"/>
  <c r="AX9" i="6"/>
  <c r="DL4" i="4"/>
  <c r="DV9" i="6" s="1"/>
  <c r="AM6" i="7"/>
  <c r="J6" i="7"/>
  <c r="DI13" i="7"/>
  <c r="DI17" i="7" s="1"/>
  <c r="AE6" i="7"/>
  <c r="DH29" i="4"/>
  <c r="C6" i="7"/>
  <c r="AB6" i="7"/>
  <c r="H10" i="4"/>
  <c r="BC6" i="7"/>
  <c r="G31" i="4"/>
  <c r="G10" i="6" s="1"/>
  <c r="G12" i="6" s="1"/>
  <c r="BE6" i="7"/>
  <c r="AN6" i="7"/>
  <c r="DF29" i="4"/>
  <c r="AD6" i="7"/>
  <c r="E8" i="4"/>
  <c r="L13" i="5"/>
  <c r="E10" i="4"/>
  <c r="J4" i="7"/>
  <c r="D3" i="6"/>
  <c r="D8" i="4"/>
  <c r="D10" i="4"/>
  <c r="F4" i="7"/>
  <c r="C3" i="6"/>
  <c r="C10" i="4"/>
  <c r="C8" i="4"/>
  <c r="C1" i="5"/>
  <c r="C1" i="4"/>
  <c r="C1" i="6" s="1"/>
  <c r="C1" i="7" s="1"/>
  <c r="C1" i="8" s="1"/>
  <c r="D2" i="5"/>
  <c r="D2" i="4"/>
  <c r="D2" i="6" s="1"/>
  <c r="D2" i="7" s="1"/>
  <c r="D2" i="8" s="1"/>
  <c r="L42" i="2"/>
  <c r="L53" i="2" s="1"/>
  <c r="K41" i="2"/>
  <c r="K52" i="2" s="1"/>
  <c r="CV41" i="4" l="1"/>
  <c r="DA4" i="4"/>
  <c r="AJ55" i="2"/>
  <c r="AB6" i="5"/>
  <c r="AB7" i="5" s="1"/>
  <c r="AA3" i="6"/>
  <c r="AA4" i="7" s="1"/>
  <c r="AA25" i="4"/>
  <c r="AM22" i="4"/>
  <c r="Z12" i="5"/>
  <c r="Z11" i="5"/>
  <c r="BJ6" i="7"/>
  <c r="CO6" i="7" s="1"/>
  <c r="CQ9" i="6"/>
  <c r="BM6" i="7"/>
  <c r="CP6" i="7" s="1"/>
  <c r="CR9" i="6"/>
  <c r="CV21" i="6"/>
  <c r="DR16" i="6"/>
  <c r="DR18" i="6" s="1"/>
  <c r="AR6" i="7"/>
  <c r="CI6" i="7" s="1"/>
  <c r="CM21" i="6"/>
  <c r="CZ21" i="6" s="1"/>
  <c r="CT7" i="7"/>
  <c r="C48" i="10" s="1"/>
  <c r="B8" i="4"/>
  <c r="B4" i="6" s="1"/>
  <c r="B3" i="6"/>
  <c r="BW3" i="6" s="1"/>
  <c r="C36" i="10"/>
  <c r="C43" i="10" s="1"/>
  <c r="CV46" i="4"/>
  <c r="CW13" i="5"/>
  <c r="BZ24" i="4"/>
  <c r="CX4" i="4"/>
  <c r="D36" i="10"/>
  <c r="D43" i="10" s="1"/>
  <c r="CW13" i="7"/>
  <c r="K10" i="4"/>
  <c r="K12" i="4" s="1"/>
  <c r="CV13" i="7"/>
  <c r="G36" i="10"/>
  <c r="G43" i="10" s="1"/>
  <c r="K3" i="6"/>
  <c r="K4" i="7" s="1"/>
  <c r="BZ15" i="4"/>
  <c r="BZ26" i="4" s="1"/>
  <c r="BZ27" i="4" s="1"/>
  <c r="M26" i="4"/>
  <c r="DD26" i="4" s="1"/>
  <c r="N15" i="4"/>
  <c r="N26" i="4" s="1"/>
  <c r="CV28" i="4"/>
  <c r="CV31" i="4" s="1"/>
  <c r="BW31" i="4"/>
  <c r="CY29" i="4"/>
  <c r="DA29" i="4"/>
  <c r="CY13" i="7"/>
  <c r="C47" i="4"/>
  <c r="D47" i="4" s="1"/>
  <c r="BW47" i="4" s="1"/>
  <c r="H36" i="10"/>
  <c r="H43" i="10" s="1"/>
  <c r="CX13" i="7"/>
  <c r="R21" i="8"/>
  <c r="R23" i="8" s="1"/>
  <c r="N69" i="2"/>
  <c r="M70" i="2"/>
  <c r="S24" i="6" s="1"/>
  <c r="CA9" i="6"/>
  <c r="CT8" i="7"/>
  <c r="C49" i="10" s="1"/>
  <c r="CT13" i="7"/>
  <c r="CV17" i="7"/>
  <c r="D20" i="9" s="1"/>
  <c r="CU13" i="7"/>
  <c r="CW17" i="7"/>
  <c r="E20" i="9" s="1"/>
  <c r="CU17" i="7"/>
  <c r="C20" i="9" s="1"/>
  <c r="CT17" i="7"/>
  <c r="B20" i="9" s="1"/>
  <c r="E36" i="10"/>
  <c r="E43" i="10" s="1"/>
  <c r="BT16" i="8"/>
  <c r="CK17" i="7"/>
  <c r="CX17" i="7" s="1"/>
  <c r="F20" i="9" s="1"/>
  <c r="H4" i="7"/>
  <c r="BW4" i="7" s="1"/>
  <c r="BY3" i="6"/>
  <c r="H6" i="7"/>
  <c r="BW6" i="7" s="1"/>
  <c r="BY9" i="6"/>
  <c r="AU6" i="7"/>
  <c r="CJ6" i="7" s="1"/>
  <c r="CL9" i="6"/>
  <c r="BA6" i="7"/>
  <c r="CL6" i="7" s="1"/>
  <c r="CN9" i="6"/>
  <c r="BG6" i="7"/>
  <c r="CN6" i="7" s="1"/>
  <c r="CP9" i="6"/>
  <c r="E6" i="7"/>
  <c r="BV6" i="7" s="1"/>
  <c r="BX9" i="6"/>
  <c r="CV9" i="6" s="1"/>
  <c r="AY6" i="7"/>
  <c r="CM9" i="6"/>
  <c r="BD6" i="7"/>
  <c r="CM6" i="7" s="1"/>
  <c r="CO9" i="6"/>
  <c r="K6" i="7"/>
  <c r="BX6" i="7" s="1"/>
  <c r="BZ9" i="6"/>
  <c r="T6" i="7"/>
  <c r="CA6" i="7" s="1"/>
  <c r="CC9" i="6"/>
  <c r="BY10" i="6"/>
  <c r="CX21" i="6"/>
  <c r="CY21" i="6"/>
  <c r="AO6" i="7"/>
  <c r="CH6" i="7" s="1"/>
  <c r="CJ9" i="6"/>
  <c r="E4" i="7"/>
  <c r="BV4" i="7" s="1"/>
  <c r="BX3" i="6"/>
  <c r="AI6" i="7"/>
  <c r="CF6" i="7" s="1"/>
  <c r="CH9" i="6"/>
  <c r="DA21" i="6"/>
  <c r="W6" i="7"/>
  <c r="CB6" i="7" s="1"/>
  <c r="CD9" i="6"/>
  <c r="AF6" i="7"/>
  <c r="CE6" i="7" s="1"/>
  <c r="CG9" i="6"/>
  <c r="AC6" i="7"/>
  <c r="CD6" i="7" s="1"/>
  <c r="CF9" i="6"/>
  <c r="Q6" i="7"/>
  <c r="BZ6" i="7" s="1"/>
  <c r="CB9" i="6"/>
  <c r="CW21" i="6"/>
  <c r="CZ4" i="4"/>
  <c r="CX46" i="4"/>
  <c r="CY46" i="4"/>
  <c r="DA46" i="4"/>
  <c r="CV4" i="4"/>
  <c r="CY4" i="4"/>
  <c r="CZ46" i="4"/>
  <c r="CW29" i="4"/>
  <c r="CW4" i="4"/>
  <c r="CX29" i="4"/>
  <c r="CW46" i="4"/>
  <c r="CZ29" i="4"/>
  <c r="BY10" i="4"/>
  <c r="CA16" i="4"/>
  <c r="BX10" i="4"/>
  <c r="BW10" i="4"/>
  <c r="BY8" i="4"/>
  <c r="G4" i="6"/>
  <c r="G5" i="6" s="1"/>
  <c r="G6" i="6" s="1"/>
  <c r="H12" i="6"/>
  <c r="BY12" i="6" s="1"/>
  <c r="CB19" i="4"/>
  <c r="CW19" i="4" s="1"/>
  <c r="CB18" i="4"/>
  <c r="CW18" i="4" s="1"/>
  <c r="K7" i="7"/>
  <c r="BX8" i="4"/>
  <c r="BX12" i="4" s="1"/>
  <c r="BX42" i="4" s="1"/>
  <c r="R17" i="4"/>
  <c r="S17" i="4" s="1"/>
  <c r="T17" i="4" s="1"/>
  <c r="B10" i="6"/>
  <c r="BW10" i="6" s="1"/>
  <c r="R16" i="4"/>
  <c r="E10" i="6"/>
  <c r="U19" i="4"/>
  <c r="K9" i="7"/>
  <c r="P25" i="4"/>
  <c r="Q25" i="4" s="1"/>
  <c r="CA22" i="4"/>
  <c r="K8" i="7"/>
  <c r="U18" i="4"/>
  <c r="P21" i="4"/>
  <c r="Q21" i="4" s="1"/>
  <c r="R22" i="4"/>
  <c r="S22" i="4" s="1"/>
  <c r="T22" i="4" s="1"/>
  <c r="BW8" i="4"/>
  <c r="CA17" i="4"/>
  <c r="N24" i="4"/>
  <c r="N16" i="6" s="1"/>
  <c r="N18" i="6" s="1"/>
  <c r="M16" i="6"/>
  <c r="K31" i="4"/>
  <c r="H12" i="4"/>
  <c r="J4" i="6"/>
  <c r="J5" i="7" s="1"/>
  <c r="J9" i="8" s="1"/>
  <c r="BV9" i="8" s="1"/>
  <c r="Q12" i="5"/>
  <c r="O10" i="4"/>
  <c r="O12" i="4" s="1"/>
  <c r="CA13" i="5"/>
  <c r="O3" i="6"/>
  <c r="O4" i="7" s="1"/>
  <c r="P12" i="5"/>
  <c r="CB12" i="5" s="1"/>
  <c r="CB7" i="5"/>
  <c r="CA11" i="5"/>
  <c r="CY5" i="5"/>
  <c r="CZ5" i="5" s="1"/>
  <c r="DA5" i="5" s="1"/>
  <c r="DB5" i="5" s="1"/>
  <c r="I12" i="4"/>
  <c r="I42" i="4" s="1"/>
  <c r="J12" i="4"/>
  <c r="J42" i="4" s="1"/>
  <c r="P11" i="5"/>
  <c r="I4" i="6"/>
  <c r="I5" i="7" s="1"/>
  <c r="I9" i="8" s="1"/>
  <c r="S7" i="5"/>
  <c r="CC7" i="5" s="1"/>
  <c r="N8" i="4"/>
  <c r="N10" i="4"/>
  <c r="M10" i="4"/>
  <c r="M4" i="6" s="1"/>
  <c r="M5" i="7" s="1"/>
  <c r="M9" i="8" s="1"/>
  <c r="BW9" i="8" s="1"/>
  <c r="M3" i="6"/>
  <c r="M4" i="7" s="1"/>
  <c r="AA8" i="4"/>
  <c r="F12" i="4"/>
  <c r="F42" i="4" s="1"/>
  <c r="F4" i="6"/>
  <c r="AA10" i="4"/>
  <c r="DI6" i="7"/>
  <c r="N6" i="7"/>
  <c r="BY6" i="7" s="1"/>
  <c r="B6" i="7"/>
  <c r="BU6" i="7" s="1"/>
  <c r="DM6" i="7"/>
  <c r="DD15" i="4"/>
  <c r="AX6" i="7"/>
  <c r="DK6" i="7"/>
  <c r="L27" i="4"/>
  <c r="L30" i="4"/>
  <c r="L28" i="4"/>
  <c r="H4" i="6"/>
  <c r="DJ6" i="7"/>
  <c r="Z6" i="7"/>
  <c r="CC6" i="7" s="1"/>
  <c r="DL6" i="7"/>
  <c r="G42" i="4"/>
  <c r="AL6" i="7"/>
  <c r="CG6" i="7" s="1"/>
  <c r="R11" i="5"/>
  <c r="R12" i="5"/>
  <c r="L10" i="4"/>
  <c r="L3" i="6"/>
  <c r="L8" i="4"/>
  <c r="BZ8" i="4" s="1"/>
  <c r="E12" i="4"/>
  <c r="E4" i="6"/>
  <c r="D4" i="6"/>
  <c r="D12" i="4"/>
  <c r="D42" i="4" s="1"/>
  <c r="D4" i="7"/>
  <c r="C12" i="4"/>
  <c r="C42" i="4" s="1"/>
  <c r="C4" i="6"/>
  <c r="C4" i="7"/>
  <c r="D1" i="5"/>
  <c r="D1" i="4"/>
  <c r="D1" i="6" s="1"/>
  <c r="D1" i="7" s="1"/>
  <c r="D1" i="8" s="1"/>
  <c r="E2" i="5"/>
  <c r="E2" i="4"/>
  <c r="E2" i="6" s="1"/>
  <c r="E2" i="7" s="1"/>
  <c r="E2" i="8" s="1"/>
  <c r="M42" i="2"/>
  <c r="M53" i="2" s="1"/>
  <c r="L41" i="2"/>
  <c r="L52" i="2" s="1"/>
  <c r="C5" i="8" l="1"/>
  <c r="C7" i="8" s="1"/>
  <c r="Z13" i="5"/>
  <c r="Z8" i="4" s="1"/>
  <c r="DA9" i="6"/>
  <c r="AB12" i="5"/>
  <c r="CF12" i="5" s="1"/>
  <c r="AB11" i="5"/>
  <c r="CF7" i="5"/>
  <c r="AK55" i="2"/>
  <c r="AL55" i="2" s="1"/>
  <c r="AE6" i="5" s="1"/>
  <c r="AE7" i="5" s="1"/>
  <c r="AE11" i="5" s="1"/>
  <c r="AC6" i="5"/>
  <c r="K4" i="6"/>
  <c r="K5" i="6" s="1"/>
  <c r="K6" i="6" s="1"/>
  <c r="B4" i="7"/>
  <c r="BU4" i="7" s="1"/>
  <c r="CT4" i="7" s="1"/>
  <c r="B12" i="4"/>
  <c r="B42" i="4" s="1"/>
  <c r="BZ10" i="4"/>
  <c r="BZ12" i="4" s="1"/>
  <c r="CV10" i="4"/>
  <c r="N30" i="4"/>
  <c r="N28" i="4"/>
  <c r="BW12" i="4"/>
  <c r="BW42" i="4" s="1"/>
  <c r="CB24" i="6"/>
  <c r="CW24" i="6" s="1"/>
  <c r="S21" i="8"/>
  <c r="N70" i="2"/>
  <c r="T24" i="6" s="1"/>
  <c r="O69" i="2"/>
  <c r="CZ9" i="6"/>
  <c r="BZ3" i="6"/>
  <c r="BX4" i="6"/>
  <c r="CX9" i="6"/>
  <c r="CU6" i="7"/>
  <c r="D47" i="10" s="1"/>
  <c r="CW6" i="7"/>
  <c r="F47" i="10" s="1"/>
  <c r="CV6" i="7"/>
  <c r="E47" i="10" s="1"/>
  <c r="CY6" i="7"/>
  <c r="H47" i="10" s="1"/>
  <c r="CT6" i="7"/>
  <c r="C47" i="10" s="1"/>
  <c r="CX7" i="5"/>
  <c r="I17" i="5"/>
  <c r="I19" i="5" s="1"/>
  <c r="N4" i="6"/>
  <c r="N5" i="6" s="1"/>
  <c r="BY12" i="4"/>
  <c r="BY42" i="4" s="1"/>
  <c r="CV3" i="6"/>
  <c r="CK6" i="7"/>
  <c r="CX6" i="7" s="1"/>
  <c r="G47" i="10" s="1"/>
  <c r="M18" i="6"/>
  <c r="BZ18" i="6" s="1"/>
  <c r="BZ16" i="6"/>
  <c r="N4" i="7"/>
  <c r="CY9" i="6"/>
  <c r="E12" i="6"/>
  <c r="BX12" i="6" s="1"/>
  <c r="BX10" i="6"/>
  <c r="CW9" i="6"/>
  <c r="BY4" i="6"/>
  <c r="B5" i="7"/>
  <c r="BW4" i="6"/>
  <c r="B12" i="6"/>
  <c r="BW12" i="6" s="1"/>
  <c r="G5" i="7"/>
  <c r="G9" i="8" s="1"/>
  <c r="BU9" i="8" s="1"/>
  <c r="CS9" i="8" s="1"/>
  <c r="CV8" i="4"/>
  <c r="C40" i="10" s="1"/>
  <c r="C44" i="10" s="1"/>
  <c r="CB17" i="4"/>
  <c r="CW17" i="4" s="1"/>
  <c r="H42" i="4"/>
  <c r="R25" i="4"/>
  <c r="S25" i="4" s="1"/>
  <c r="T25" i="4" s="1"/>
  <c r="K10" i="6"/>
  <c r="R21" i="4"/>
  <c r="S16" i="4"/>
  <c r="E42" i="4"/>
  <c r="V19" i="4"/>
  <c r="U17" i="4"/>
  <c r="CA25" i="4"/>
  <c r="V18" i="4"/>
  <c r="W18" i="4" s="1"/>
  <c r="CB22" i="4"/>
  <c r="CW22" i="4" s="1"/>
  <c r="CA21" i="4"/>
  <c r="U22" i="4"/>
  <c r="O24" i="4"/>
  <c r="O16" i="6" s="1"/>
  <c r="O18" i="6" s="1"/>
  <c r="J5" i="6"/>
  <c r="J13" i="6" s="1"/>
  <c r="J19" i="6" s="1"/>
  <c r="K42" i="4"/>
  <c r="I5" i="6"/>
  <c r="I6" i="6" s="1"/>
  <c r="O4" i="6"/>
  <c r="O5" i="7" s="1"/>
  <c r="O9" i="8" s="1"/>
  <c r="G13" i="6"/>
  <c r="G14" i="6" s="1"/>
  <c r="B5" i="6"/>
  <c r="P13" i="5"/>
  <c r="CB11" i="5"/>
  <c r="Q13" i="5"/>
  <c r="DR3" i="6"/>
  <c r="M12" i="4"/>
  <c r="M5" i="6"/>
  <c r="M6" i="6" s="1"/>
  <c r="AA12" i="4"/>
  <c r="N12" i="4"/>
  <c r="AA4" i="6"/>
  <c r="AA5" i="6" s="1"/>
  <c r="F5" i="6"/>
  <c r="F5" i="7"/>
  <c r="F9" i="8" s="1"/>
  <c r="R13" i="5"/>
  <c r="R3" i="6" s="1"/>
  <c r="D5" i="8"/>
  <c r="E47" i="4"/>
  <c r="L8" i="7"/>
  <c r="L9" i="7"/>
  <c r="L7" i="7"/>
  <c r="L31" i="4"/>
  <c r="L10" i="6" s="1"/>
  <c r="L12" i="6" s="1"/>
  <c r="M30" i="4"/>
  <c r="M9" i="7" s="1"/>
  <c r="M27" i="4"/>
  <c r="DD27" i="4" s="1"/>
  <c r="M28" i="4"/>
  <c r="M8" i="7" s="1"/>
  <c r="O15" i="4"/>
  <c r="H5" i="7"/>
  <c r="H5" i="6"/>
  <c r="S11" i="5"/>
  <c r="CC11" i="5" s="1"/>
  <c r="S12" i="5"/>
  <c r="CC12" i="5" s="1"/>
  <c r="CX12" i="5" s="1"/>
  <c r="L4" i="6"/>
  <c r="L12" i="4"/>
  <c r="AE12" i="5"/>
  <c r="E5" i="7"/>
  <c r="E5" i="6"/>
  <c r="L4" i="7"/>
  <c r="BX4" i="7" s="1"/>
  <c r="K5" i="7"/>
  <c r="D5" i="7"/>
  <c r="D9" i="8" s="1"/>
  <c r="BT9" i="8" s="1"/>
  <c r="C5" i="7"/>
  <c r="C9" i="8" s="1"/>
  <c r="D5" i="6"/>
  <c r="C5" i="6"/>
  <c r="F2" i="5"/>
  <c r="F2" i="4"/>
  <c r="F2" i="6" s="1"/>
  <c r="F2" i="7" s="1"/>
  <c r="F2" i="8" s="1"/>
  <c r="N42" i="2"/>
  <c r="N53" i="2" s="1"/>
  <c r="M41" i="2"/>
  <c r="M52" i="2" s="1"/>
  <c r="E1" i="4"/>
  <c r="E1" i="6" s="1"/>
  <c r="E1" i="7" s="1"/>
  <c r="E1" i="8" s="1"/>
  <c r="E1" i="5"/>
  <c r="Z25" i="4" l="1"/>
  <c r="AL22" i="4"/>
  <c r="Z10" i="4"/>
  <c r="Z4" i="6" s="1"/>
  <c r="Z3" i="6"/>
  <c r="Z4" i="7" s="1"/>
  <c r="AB13" i="5"/>
  <c r="CF11" i="5"/>
  <c r="CG6" i="5"/>
  <c r="AC7" i="5"/>
  <c r="AD6" i="5"/>
  <c r="AD7" i="5" s="1"/>
  <c r="BZ4" i="6"/>
  <c r="CX11" i="5"/>
  <c r="BY5" i="6"/>
  <c r="BY6" i="6" s="1"/>
  <c r="P24" i="4"/>
  <c r="CA24" i="4" s="1"/>
  <c r="T21" i="8"/>
  <c r="T23" i="8" s="1"/>
  <c r="P69" i="2"/>
  <c r="O70" i="2"/>
  <c r="U24" i="6" s="1"/>
  <c r="BY21" i="8"/>
  <c r="CT21" i="8" s="1"/>
  <c r="S23" i="8"/>
  <c r="BY23" i="8" s="1"/>
  <c r="CT23" i="8" s="1"/>
  <c r="BX5" i="6"/>
  <c r="BX6" i="6" s="1"/>
  <c r="CV10" i="6"/>
  <c r="CV4" i="6"/>
  <c r="BU5" i="7"/>
  <c r="CD6" i="5"/>
  <c r="N6" i="6"/>
  <c r="CV12" i="4"/>
  <c r="CV42" i="4" s="1"/>
  <c r="D7" i="8"/>
  <c r="BT7" i="8" s="1"/>
  <c r="BT5" i="8"/>
  <c r="BX8" i="7"/>
  <c r="BX9" i="7"/>
  <c r="B9" i="8"/>
  <c r="K9" i="8"/>
  <c r="E9" i="8"/>
  <c r="BV5" i="7"/>
  <c r="H9" i="8"/>
  <c r="BW5" i="7"/>
  <c r="B6" i="6"/>
  <c r="BW5" i="6"/>
  <c r="BW6" i="6" s="1"/>
  <c r="K12" i="6"/>
  <c r="CV12" i="6"/>
  <c r="CB25" i="4"/>
  <c r="CW25" i="4" s="1"/>
  <c r="I13" i="6"/>
  <c r="I14" i="6" s="1"/>
  <c r="W19" i="4"/>
  <c r="CC19" i="4"/>
  <c r="U25" i="4"/>
  <c r="V22" i="4"/>
  <c r="W22" i="4" s="1"/>
  <c r="T16" i="4"/>
  <c r="CB16" i="4"/>
  <c r="CW16" i="4" s="1"/>
  <c r="X18" i="4"/>
  <c r="S21" i="4"/>
  <c r="CC18" i="4"/>
  <c r="BZ28" i="4"/>
  <c r="DI7" i="7"/>
  <c r="V17" i="4"/>
  <c r="BZ30" i="4"/>
  <c r="J6" i="6"/>
  <c r="J14" i="6"/>
  <c r="G19" i="6"/>
  <c r="G22" i="6" s="1"/>
  <c r="G25" i="6" s="1"/>
  <c r="O5" i="6"/>
  <c r="O6" i="6" s="1"/>
  <c r="L42" i="4"/>
  <c r="B13" i="6"/>
  <c r="P10" i="4"/>
  <c r="CA10" i="4" s="1"/>
  <c r="CB13" i="5"/>
  <c r="P8" i="4"/>
  <c r="CA8" i="4" s="1"/>
  <c r="P3" i="6"/>
  <c r="Q8" i="4"/>
  <c r="Q3" i="6"/>
  <c r="Q10" i="4"/>
  <c r="T7" i="5"/>
  <c r="DD8" i="4"/>
  <c r="DD10" i="4"/>
  <c r="AA5" i="7"/>
  <c r="AA9" i="8" s="1"/>
  <c r="N5" i="7"/>
  <c r="R8" i="4"/>
  <c r="R10" i="4"/>
  <c r="F13" i="6"/>
  <c r="F6" i="6"/>
  <c r="Q24" i="4"/>
  <c r="DD28" i="4"/>
  <c r="DI8" i="7" s="1"/>
  <c r="H6" i="6"/>
  <c r="H13" i="6"/>
  <c r="N27" i="4"/>
  <c r="N31" i="4" s="1"/>
  <c r="N10" i="6" s="1"/>
  <c r="N12" i="6" s="1"/>
  <c r="N13" i="6" s="1"/>
  <c r="DD30" i="4"/>
  <c r="DI9" i="7" s="1"/>
  <c r="E5" i="8"/>
  <c r="E7" i="8" s="1"/>
  <c r="F47" i="4"/>
  <c r="O26" i="4"/>
  <c r="P15" i="4"/>
  <c r="CA15" i="4" s="1"/>
  <c r="CA26" i="4" s="1"/>
  <c r="M31" i="4"/>
  <c r="M7" i="7"/>
  <c r="BX7" i="7" s="1"/>
  <c r="L5" i="7"/>
  <c r="L9" i="8" s="1"/>
  <c r="AE13" i="5"/>
  <c r="S13" i="5"/>
  <c r="CC13" i="5" s="1"/>
  <c r="DI4" i="7"/>
  <c r="AA6" i="6"/>
  <c r="E13" i="6"/>
  <c r="E6" i="6"/>
  <c r="L5" i="6"/>
  <c r="BZ5" i="6" s="1"/>
  <c r="BZ6" i="6" s="1"/>
  <c r="R4" i="7"/>
  <c r="C6" i="6"/>
  <c r="C13" i="6"/>
  <c r="J22" i="6"/>
  <c r="J25" i="6" s="1"/>
  <c r="J20" i="6"/>
  <c r="D13" i="6"/>
  <c r="D6" i="6"/>
  <c r="F1" i="4"/>
  <c r="F1" i="6" s="1"/>
  <c r="F1" i="7" s="1"/>
  <c r="F1" i="8" s="1"/>
  <c r="F1" i="5"/>
  <c r="G2" i="5"/>
  <c r="G2" i="4"/>
  <c r="G2" i="6" s="1"/>
  <c r="G2" i="7" s="1"/>
  <c r="G2" i="8" s="1"/>
  <c r="O42" i="2"/>
  <c r="O53" i="2" s="1"/>
  <c r="N41" i="2"/>
  <c r="N52" i="2" s="1"/>
  <c r="Z12" i="4" l="1"/>
  <c r="Z5" i="7"/>
  <c r="Z9" i="8" s="1"/>
  <c r="Z5" i="6"/>
  <c r="Z6" i="6" s="1"/>
  <c r="AN55" i="2"/>
  <c r="AF6" i="5"/>
  <c r="AC12" i="5"/>
  <c r="CG12" i="5" s="1"/>
  <c r="AC11" i="5"/>
  <c r="CG7" i="5"/>
  <c r="B19" i="6"/>
  <c r="B22" i="6" s="1"/>
  <c r="BW13" i="6"/>
  <c r="BW14" i="6" s="1"/>
  <c r="AD11" i="5"/>
  <c r="AD12" i="5"/>
  <c r="AB3" i="6"/>
  <c r="AB25" i="4"/>
  <c r="AN22" i="4"/>
  <c r="CF13" i="5"/>
  <c r="AB8" i="4"/>
  <c r="AB10" i="4"/>
  <c r="CE10" i="4" s="1"/>
  <c r="AE25" i="4"/>
  <c r="AQ22" i="4"/>
  <c r="CA27" i="4"/>
  <c r="P16" i="6"/>
  <c r="P18" i="6" s="1"/>
  <c r="CA18" i="6" s="1"/>
  <c r="BZ31" i="4"/>
  <c r="BZ42" i="4" s="1"/>
  <c r="CV5" i="6"/>
  <c r="BX13" i="6"/>
  <c r="BX14" i="6" s="1"/>
  <c r="N42" i="4"/>
  <c r="U21" i="8"/>
  <c r="U23" i="8" s="1"/>
  <c r="Q69" i="2"/>
  <c r="P70" i="2"/>
  <c r="V24" i="6" s="1"/>
  <c r="CT5" i="7"/>
  <c r="CA12" i="4"/>
  <c r="N19" i="6"/>
  <c r="N14" i="6"/>
  <c r="BU16" i="8"/>
  <c r="CS16" i="8" s="1"/>
  <c r="BX5" i="7"/>
  <c r="N9" i="8"/>
  <c r="P4" i="7"/>
  <c r="BY4" i="7" s="1"/>
  <c r="CA3" i="6"/>
  <c r="K13" i="6"/>
  <c r="K19" i="6" s="1"/>
  <c r="I19" i="6"/>
  <c r="I22" i="6" s="1"/>
  <c r="I25" i="6" s="1"/>
  <c r="BY13" i="6"/>
  <c r="BY14" i="6" s="1"/>
  <c r="W17" i="4"/>
  <c r="CC17" i="4"/>
  <c r="V25" i="4"/>
  <c r="X19" i="4"/>
  <c r="Y19" i="4" s="1"/>
  <c r="Z19" i="4" s="1"/>
  <c r="U16" i="4"/>
  <c r="V16" i="4" s="1"/>
  <c r="W16" i="4" s="1"/>
  <c r="T21" i="4"/>
  <c r="CB21" i="4"/>
  <c r="CW21" i="4" s="1"/>
  <c r="CC22" i="4"/>
  <c r="X22" i="4"/>
  <c r="Y18" i="4"/>
  <c r="Z18" i="4" s="1"/>
  <c r="G20" i="6"/>
  <c r="B14" i="6"/>
  <c r="DR4" i="6"/>
  <c r="DI5" i="7" s="1"/>
  <c r="DD9" i="8" s="1"/>
  <c r="DD31" i="4"/>
  <c r="DR10" i="6" s="1"/>
  <c r="DR12" i="6" s="1"/>
  <c r="Q12" i="4"/>
  <c r="DD12" i="4"/>
  <c r="Q4" i="6"/>
  <c r="Q4" i="7"/>
  <c r="U7" i="5"/>
  <c r="U12" i="5" s="1"/>
  <c r="P12" i="4"/>
  <c r="P4" i="6"/>
  <c r="CA4" i="6" s="1"/>
  <c r="CX13" i="5"/>
  <c r="T11" i="5"/>
  <c r="T12" i="5"/>
  <c r="R12" i="4"/>
  <c r="R4" i="6"/>
  <c r="R5" i="7" s="1"/>
  <c r="R9" i="8" s="1"/>
  <c r="F19" i="6"/>
  <c r="F14" i="6"/>
  <c r="N9" i="7"/>
  <c r="F5" i="8"/>
  <c r="F7" i="8" s="1"/>
  <c r="G47" i="4"/>
  <c r="BX47" i="4" s="1"/>
  <c r="CV47" i="4" s="1"/>
  <c r="H19" i="6"/>
  <c r="H14" i="6"/>
  <c r="N8" i="7"/>
  <c r="M10" i="6"/>
  <c r="M42" i="4"/>
  <c r="Q15" i="4"/>
  <c r="P26" i="4"/>
  <c r="O28" i="4"/>
  <c r="O8" i="7" s="1"/>
  <c r="O30" i="4"/>
  <c r="O9" i="7" s="1"/>
  <c r="O27" i="4"/>
  <c r="N7" i="7"/>
  <c r="Q16" i="6"/>
  <c r="R24" i="4"/>
  <c r="S8" i="4"/>
  <c r="CB8" i="4" s="1"/>
  <c r="S10" i="4"/>
  <c r="CB10" i="4" s="1"/>
  <c r="CW10" i="4" s="1"/>
  <c r="S3" i="6"/>
  <c r="CB3" i="6" s="1"/>
  <c r="CE6" i="5"/>
  <c r="CY6" i="5" s="1"/>
  <c r="V7" i="5"/>
  <c r="AE3" i="6"/>
  <c r="AE10" i="4"/>
  <c r="AE8" i="4"/>
  <c r="L6" i="6"/>
  <c r="L13" i="6"/>
  <c r="E14" i="6"/>
  <c r="E19" i="6"/>
  <c r="C19" i="6"/>
  <c r="C14" i="6"/>
  <c r="J10" i="7"/>
  <c r="J11" i="7" s="1"/>
  <c r="J23" i="6"/>
  <c r="D19" i="6"/>
  <c r="D14" i="6"/>
  <c r="G10" i="7"/>
  <c r="G11" i="7" s="1"/>
  <c r="G23" i="6"/>
  <c r="G1" i="5"/>
  <c r="G1" i="4"/>
  <c r="G1" i="6" s="1"/>
  <c r="G1" i="7" s="1"/>
  <c r="G1" i="8" s="1"/>
  <c r="H2" i="5"/>
  <c r="H2" i="4"/>
  <c r="H2" i="6" s="1"/>
  <c r="H2" i="7" s="1"/>
  <c r="H2" i="8" s="1"/>
  <c r="P42" i="2"/>
  <c r="P53" i="2" s="1"/>
  <c r="O41" i="2"/>
  <c r="O52" i="2" s="1"/>
  <c r="AD13" i="5" l="1"/>
  <c r="AD25" i="4" s="1"/>
  <c r="BY19" i="6"/>
  <c r="BY20" i="6" s="1"/>
  <c r="B25" i="6"/>
  <c r="AB12" i="4"/>
  <c r="CE8" i="4"/>
  <c r="CE12" i="4" s="1"/>
  <c r="AB4" i="6"/>
  <c r="AB5" i="6" s="1"/>
  <c r="BW19" i="6"/>
  <c r="BW20" i="6" s="1"/>
  <c r="AC13" i="5"/>
  <c r="CG11" i="5"/>
  <c r="CH6" i="5"/>
  <c r="AF7" i="5"/>
  <c r="AB4" i="7"/>
  <c r="CC4" i="7" s="1"/>
  <c r="CE3" i="6"/>
  <c r="AO55" i="2"/>
  <c r="AG6" i="5"/>
  <c r="AG7" i="5" s="1"/>
  <c r="CA16" i="6"/>
  <c r="I20" i="6"/>
  <c r="CV13" i="6"/>
  <c r="CC24" i="6"/>
  <c r="V21" i="8"/>
  <c r="R69" i="2"/>
  <c r="Q70" i="2"/>
  <c r="W24" i="6" s="1"/>
  <c r="CW8" i="4"/>
  <c r="CB12" i="4"/>
  <c r="CW3" i="6"/>
  <c r="N20" i="6"/>
  <c r="N22" i="6"/>
  <c r="M12" i="6"/>
  <c r="BZ10" i="6"/>
  <c r="B20" i="6"/>
  <c r="K14" i="6"/>
  <c r="Q5" i="7"/>
  <c r="B23" i="6"/>
  <c r="BX19" i="6"/>
  <c r="BX20" i="6" s="1"/>
  <c r="Q18" i="6"/>
  <c r="DF19" i="4"/>
  <c r="X16" i="4"/>
  <c r="Y16" i="4" s="1"/>
  <c r="Z16" i="4" s="1"/>
  <c r="CD19" i="4"/>
  <c r="Y22" i="4"/>
  <c r="DF22" i="4" s="1"/>
  <c r="DF18" i="4"/>
  <c r="AA19" i="4"/>
  <c r="AB19" i="4" s="1"/>
  <c r="AC19" i="4" s="1"/>
  <c r="AA18" i="4"/>
  <c r="AB18" i="4" s="1"/>
  <c r="AC18" i="4" s="1"/>
  <c r="X17" i="4"/>
  <c r="Y17" i="4" s="1"/>
  <c r="Z17" i="4" s="1"/>
  <c r="CD18" i="4"/>
  <c r="U21" i="4"/>
  <c r="V21" i="4" s="1"/>
  <c r="W21" i="4" s="1"/>
  <c r="CC16" i="4"/>
  <c r="W25" i="4"/>
  <c r="CC25" i="4"/>
  <c r="DD42" i="4"/>
  <c r="DW28" i="4" s="1"/>
  <c r="DR5" i="6"/>
  <c r="DR6" i="6" s="1"/>
  <c r="Q5" i="6"/>
  <c r="T13" i="5"/>
  <c r="AF22" i="4" s="1"/>
  <c r="U11" i="5"/>
  <c r="U13" i="5" s="1"/>
  <c r="AG22" i="4" s="1"/>
  <c r="CD7" i="5"/>
  <c r="P5" i="7"/>
  <c r="P5" i="6"/>
  <c r="R5" i="6"/>
  <c r="R6" i="6" s="1"/>
  <c r="F20" i="6"/>
  <c r="F22" i="6"/>
  <c r="F25" i="6" s="1"/>
  <c r="R15" i="4"/>
  <c r="Q26" i="4"/>
  <c r="H22" i="6"/>
  <c r="H20" i="6"/>
  <c r="P30" i="4"/>
  <c r="P9" i="7" s="1"/>
  <c r="BY9" i="7" s="1"/>
  <c r="P28" i="4"/>
  <c r="P27" i="4"/>
  <c r="G5" i="8"/>
  <c r="H47" i="4"/>
  <c r="O7" i="7"/>
  <c r="O31" i="4"/>
  <c r="R16" i="6"/>
  <c r="R18" i="6" s="1"/>
  <c r="S24" i="4"/>
  <c r="CB24" i="4" s="1"/>
  <c r="CW24" i="4" s="1"/>
  <c r="L14" i="6"/>
  <c r="L19" i="6"/>
  <c r="S4" i="7"/>
  <c r="BZ4" i="7" s="1"/>
  <c r="CU4" i="7" s="1"/>
  <c r="AE4" i="6"/>
  <c r="AE5" i="7" s="1"/>
  <c r="AE9" i="8" s="1"/>
  <c r="CC9" i="8" s="1"/>
  <c r="CU9" i="8" s="1"/>
  <c r="AE12" i="4"/>
  <c r="S4" i="6"/>
  <c r="S5" i="6" s="1"/>
  <c r="S12" i="4"/>
  <c r="AE4" i="7"/>
  <c r="V12" i="5"/>
  <c r="CD12" i="5" s="1"/>
  <c r="V11" i="5"/>
  <c r="E22" i="6"/>
  <c r="E25" i="6" s="1"/>
  <c r="E20" i="6"/>
  <c r="W7" i="5"/>
  <c r="D22" i="6"/>
  <c r="D25" i="6" s="1"/>
  <c r="D20" i="6"/>
  <c r="J26" i="6"/>
  <c r="I10" i="7"/>
  <c r="I11" i="7" s="1"/>
  <c r="I23" i="6"/>
  <c r="C22" i="6"/>
  <c r="C25" i="6" s="1"/>
  <c r="C20" i="6"/>
  <c r="G26" i="6"/>
  <c r="H1" i="5"/>
  <c r="H1" i="4"/>
  <c r="H1" i="6" s="1"/>
  <c r="H1" i="7" s="1"/>
  <c r="H1" i="8" s="1"/>
  <c r="I2" i="4"/>
  <c r="I2" i="6" s="1"/>
  <c r="I2" i="7" s="1"/>
  <c r="I2" i="8" s="1"/>
  <c r="Q42" i="2"/>
  <c r="Q53" i="2" s="1"/>
  <c r="I2" i="5"/>
  <c r="P41" i="2"/>
  <c r="P52" i="2" s="1"/>
  <c r="AD10" i="4" l="1"/>
  <c r="AD3" i="6"/>
  <c r="AD4" i="7" s="1"/>
  <c r="AD8" i="4"/>
  <c r="AP22" i="4"/>
  <c r="AB6" i="6"/>
  <c r="CE5" i="6"/>
  <c r="CE6" i="6" s="1"/>
  <c r="AG11" i="5"/>
  <c r="AG12" i="5"/>
  <c r="BW22" i="6"/>
  <c r="BW23" i="6" s="1"/>
  <c r="AH6" i="5"/>
  <c r="AH7" i="5" s="1"/>
  <c r="AP55" i="2"/>
  <c r="BW25" i="6"/>
  <c r="AC25" i="4"/>
  <c r="AO22" i="4"/>
  <c r="AC8" i="4"/>
  <c r="AC3" i="6"/>
  <c r="AC10" i="4"/>
  <c r="CF10" i="4" s="1"/>
  <c r="CG13" i="5"/>
  <c r="AD12" i="4"/>
  <c r="AD4" i="6"/>
  <c r="AB5" i="7"/>
  <c r="CE4" i="6"/>
  <c r="AF11" i="5"/>
  <c r="AF12" i="5"/>
  <c r="DW21" i="4"/>
  <c r="DW5" i="4"/>
  <c r="DW11" i="4"/>
  <c r="DW4" i="4"/>
  <c r="DW25" i="4"/>
  <c r="DF17" i="4"/>
  <c r="BY22" i="6"/>
  <c r="BY23" i="6" s="1"/>
  <c r="H25" i="6"/>
  <c r="BY25" i="6" s="1"/>
  <c r="N23" i="6"/>
  <c r="N25" i="6"/>
  <c r="DW18" i="4"/>
  <c r="W21" i="8"/>
  <c r="W23" i="8" s="1"/>
  <c r="S69" i="2"/>
  <c r="R70" i="2"/>
  <c r="X24" i="6" s="1"/>
  <c r="BZ21" i="8"/>
  <c r="V23" i="8"/>
  <c r="BZ23" i="8" s="1"/>
  <c r="CV19" i="6"/>
  <c r="CW12" i="4"/>
  <c r="D40" i="10"/>
  <c r="CB4" i="6"/>
  <c r="CW4" i="6" s="1"/>
  <c r="G7" i="8"/>
  <c r="BU7" i="8" s="1"/>
  <c r="CS7" i="8" s="1"/>
  <c r="BU5" i="8"/>
  <c r="CS5" i="8" s="1"/>
  <c r="DW26" i="4"/>
  <c r="DW41" i="4"/>
  <c r="DW36" i="4"/>
  <c r="DW19" i="4"/>
  <c r="P9" i="8"/>
  <c r="BX9" i="8" s="1"/>
  <c r="BY5" i="7"/>
  <c r="Q9" i="8"/>
  <c r="P6" i="6"/>
  <c r="CA5" i="6"/>
  <c r="CA6" i="6" s="1"/>
  <c r="K20" i="6"/>
  <c r="K22" i="6"/>
  <c r="K25" i="6" s="1"/>
  <c r="Q6" i="6"/>
  <c r="CB5" i="6"/>
  <c r="CB6" i="6" s="1"/>
  <c r="B26" i="6"/>
  <c r="BX22" i="6"/>
  <c r="BX23" i="6" s="1"/>
  <c r="M13" i="6"/>
  <c r="BZ12" i="6"/>
  <c r="DW15" i="4"/>
  <c r="DW39" i="4"/>
  <c r="DW13" i="4"/>
  <c r="CE19" i="4"/>
  <c r="B10" i="7"/>
  <c r="DF16" i="4"/>
  <c r="CD17" i="4"/>
  <c r="CD16" i="4"/>
  <c r="CE18" i="4"/>
  <c r="DW27" i="4"/>
  <c r="AA17" i="4"/>
  <c r="AB17" i="4" s="1"/>
  <c r="AC17" i="4" s="1"/>
  <c r="AA16" i="4"/>
  <c r="AB16" i="4" s="1"/>
  <c r="AC16" i="4" s="1"/>
  <c r="X25" i="4"/>
  <c r="Y25" i="4" s="1"/>
  <c r="Z22" i="4"/>
  <c r="CD22" i="4"/>
  <c r="CC21" i="4"/>
  <c r="AD18" i="4"/>
  <c r="AE18" i="4" s="1"/>
  <c r="AF18" i="4" s="1"/>
  <c r="X21" i="4"/>
  <c r="Y21" i="4" s="1"/>
  <c r="Z21" i="4" s="1"/>
  <c r="DW24" i="4"/>
  <c r="P8" i="7"/>
  <c r="BY8" i="7" s="1"/>
  <c r="CA28" i="4"/>
  <c r="CA30" i="4"/>
  <c r="AD19" i="4"/>
  <c r="AE19" i="4" s="1"/>
  <c r="AF19" i="4" s="1"/>
  <c r="DW7" i="4"/>
  <c r="DW30" i="4"/>
  <c r="DW14" i="4"/>
  <c r="DW12" i="4"/>
  <c r="DW32" i="4"/>
  <c r="DW33" i="4"/>
  <c r="DW31" i="4"/>
  <c r="DW22" i="4"/>
  <c r="DW6" i="4"/>
  <c r="DW35" i="4"/>
  <c r="DW34" i="4"/>
  <c r="DW42" i="4"/>
  <c r="DW37" i="4"/>
  <c r="DW23" i="4"/>
  <c r="DW10" i="4"/>
  <c r="DW29" i="4"/>
  <c r="DW16" i="4"/>
  <c r="DW38" i="4"/>
  <c r="DW9" i="4"/>
  <c r="DW20" i="4"/>
  <c r="DW17" i="4"/>
  <c r="DW40" i="4"/>
  <c r="DW8" i="4"/>
  <c r="DR13" i="6"/>
  <c r="DR14" i="6" s="1"/>
  <c r="CD11" i="5"/>
  <c r="T3" i="6"/>
  <c r="T10" i="4"/>
  <c r="T8" i="4"/>
  <c r="AE5" i="6"/>
  <c r="AE6" i="6" s="1"/>
  <c r="F23" i="6"/>
  <c r="O10" i="6"/>
  <c r="O12" i="6" s="1"/>
  <c r="O13" i="6" s="1"/>
  <c r="O42" i="4"/>
  <c r="S16" i="6"/>
  <c r="S18" i="6" s="1"/>
  <c r="CB18" i="6" s="1"/>
  <c r="CW18" i="6" s="1"/>
  <c r="T24" i="4"/>
  <c r="H23" i="6"/>
  <c r="H5" i="8"/>
  <c r="H7" i="8" s="1"/>
  <c r="I47" i="4"/>
  <c r="Q27" i="4"/>
  <c r="Q28" i="4"/>
  <c r="Q30" i="4"/>
  <c r="R26" i="4"/>
  <c r="S15" i="4"/>
  <c r="CB15" i="4" s="1"/>
  <c r="I26" i="6"/>
  <c r="I27" i="6" s="1"/>
  <c r="P7" i="7"/>
  <c r="BY7" i="7" s="1"/>
  <c r="P31" i="4"/>
  <c r="S6" i="6"/>
  <c r="W11" i="5"/>
  <c r="W12" i="5"/>
  <c r="J17" i="5"/>
  <c r="X7" i="5"/>
  <c r="L22" i="6"/>
  <c r="L25" i="6" s="1"/>
  <c r="L20" i="6"/>
  <c r="E23" i="6"/>
  <c r="V13" i="5"/>
  <c r="S5" i="7"/>
  <c r="S9" i="8" s="1"/>
  <c r="BY9" i="8" s="1"/>
  <c r="CT9" i="8" s="1"/>
  <c r="U8" i="4"/>
  <c r="U3" i="6"/>
  <c r="U10" i="4"/>
  <c r="C23" i="6"/>
  <c r="J27" i="6"/>
  <c r="D10" i="7"/>
  <c r="D11" i="7" s="1"/>
  <c r="D23" i="6"/>
  <c r="G27" i="6"/>
  <c r="I1" i="5"/>
  <c r="I1" i="4"/>
  <c r="I1" i="6" s="1"/>
  <c r="I1" i="7" s="1"/>
  <c r="I1" i="8" s="1"/>
  <c r="J2" i="5"/>
  <c r="J2" i="4"/>
  <c r="J2" i="6" s="1"/>
  <c r="J2" i="7" s="1"/>
  <c r="J2" i="8" s="1"/>
  <c r="R42" i="2"/>
  <c r="R53" i="2" s="1"/>
  <c r="Q41" i="2"/>
  <c r="Q52" i="2" s="1"/>
  <c r="AQ55" i="2" l="1"/>
  <c r="AI6" i="5"/>
  <c r="CH7" i="5"/>
  <c r="AH12" i="5"/>
  <c r="CH12" i="5" s="1"/>
  <c r="AH11" i="5"/>
  <c r="CD13" i="5"/>
  <c r="AH22" i="4"/>
  <c r="AC4" i="7"/>
  <c r="CD4" i="7" s="1"/>
  <c r="CF3" i="6"/>
  <c r="AF13" i="5"/>
  <c r="AC12" i="4"/>
  <c r="AC4" i="6"/>
  <c r="AC5" i="6" s="1"/>
  <c r="CF8" i="4"/>
  <c r="CF12" i="4" s="1"/>
  <c r="AG13" i="5"/>
  <c r="B27" i="6"/>
  <c r="AB9" i="8"/>
  <c r="CB9" i="8" s="1"/>
  <c r="CC5" i="7"/>
  <c r="AD5" i="7"/>
  <c r="AD9" i="8" s="1"/>
  <c r="AD5" i="6"/>
  <c r="AD6" i="6" s="1"/>
  <c r="CD25" i="4"/>
  <c r="X21" i="8"/>
  <c r="X23" i="8" s="1"/>
  <c r="T69" i="2"/>
  <c r="S70" i="2"/>
  <c r="Y24" i="6" s="1"/>
  <c r="CB16" i="6"/>
  <c r="CW16" i="6" s="1"/>
  <c r="CV22" i="6"/>
  <c r="D44" i="10"/>
  <c r="J19" i="5"/>
  <c r="F34" i="10"/>
  <c r="F35" i="10"/>
  <c r="BV16" i="8"/>
  <c r="CA31" i="4"/>
  <c r="CA42" i="4" s="1"/>
  <c r="CW15" i="4"/>
  <c r="CW26" i="4" s="1"/>
  <c r="CW27" i="4" s="1"/>
  <c r="CB26" i="4"/>
  <c r="CB27" i="4" s="1"/>
  <c r="BZ5" i="7"/>
  <c r="CU5" i="7" s="1"/>
  <c r="B11" i="7"/>
  <c r="K23" i="6"/>
  <c r="CW5" i="6"/>
  <c r="CW6" i="6" s="1"/>
  <c r="T4" i="7"/>
  <c r="BX25" i="6"/>
  <c r="M19" i="6"/>
  <c r="M14" i="6"/>
  <c r="BZ13" i="6"/>
  <c r="BZ14" i="6" s="1"/>
  <c r="B17" i="8"/>
  <c r="DF21" i="4"/>
  <c r="CD21" i="4"/>
  <c r="AG19" i="4"/>
  <c r="AD16" i="4"/>
  <c r="AE16" i="4" s="1"/>
  <c r="AF16" i="4" s="1"/>
  <c r="CF18" i="4"/>
  <c r="CX18" i="4" s="1"/>
  <c r="CE16" i="4"/>
  <c r="AG18" i="4"/>
  <c r="CE17" i="4"/>
  <c r="Q9" i="7"/>
  <c r="DF25" i="4"/>
  <c r="AD17" i="4"/>
  <c r="AE17" i="4" s="1"/>
  <c r="AF17" i="4" s="1"/>
  <c r="Q8" i="7"/>
  <c r="CF19" i="4"/>
  <c r="CX19" i="4" s="1"/>
  <c r="AA21" i="4"/>
  <c r="AB21" i="4" s="1"/>
  <c r="AC21" i="4" s="1"/>
  <c r="AA22" i="4"/>
  <c r="AB22" i="4" s="1"/>
  <c r="AC22" i="4" s="1"/>
  <c r="T4" i="6"/>
  <c r="DR19" i="6"/>
  <c r="DR20" i="6" s="1"/>
  <c r="T12" i="4"/>
  <c r="F10" i="7"/>
  <c r="F11" i="7" s="1"/>
  <c r="F26" i="6"/>
  <c r="F27" i="6" s="1"/>
  <c r="I5" i="8"/>
  <c r="I7" i="8" s="1"/>
  <c r="J47" i="4"/>
  <c r="BY47" i="4" s="1"/>
  <c r="P10" i="6"/>
  <c r="P12" i="6" s="1"/>
  <c r="P13" i="6" s="1"/>
  <c r="P42" i="4"/>
  <c r="T15" i="4"/>
  <c r="S26" i="4"/>
  <c r="H10" i="7"/>
  <c r="H26" i="6"/>
  <c r="R30" i="4"/>
  <c r="R9" i="7" s="1"/>
  <c r="R28" i="4"/>
  <c r="R27" i="4"/>
  <c r="T16" i="6"/>
  <c r="U24" i="4"/>
  <c r="D26" i="6"/>
  <c r="D27" i="6" s="1"/>
  <c r="Q7" i="7"/>
  <c r="Q31" i="4"/>
  <c r="O19" i="6"/>
  <c r="O22" i="6" s="1"/>
  <c r="O25" i="6" s="1"/>
  <c r="O14" i="6"/>
  <c r="U12" i="4"/>
  <c r="U4" i="6"/>
  <c r="U5" i="6" s="1"/>
  <c r="Y7" i="5"/>
  <c r="CE7" i="5" s="1"/>
  <c r="CY7" i="5" s="1"/>
  <c r="W13" i="5"/>
  <c r="AI22" i="4" s="1"/>
  <c r="U4" i="7"/>
  <c r="V8" i="4"/>
  <c r="CC8" i="4" s="1"/>
  <c r="V3" i="6"/>
  <c r="CC3" i="6" s="1"/>
  <c r="V10" i="4"/>
  <c r="CC10" i="4" s="1"/>
  <c r="X12" i="5"/>
  <c r="X11" i="5"/>
  <c r="L23" i="6"/>
  <c r="L10" i="7"/>
  <c r="L11" i="7" s="1"/>
  <c r="E10" i="7"/>
  <c r="E26" i="6"/>
  <c r="C10" i="7"/>
  <c r="C11" i="7" s="1"/>
  <c r="C26" i="6"/>
  <c r="J1" i="5"/>
  <c r="J1" i="4"/>
  <c r="J1" i="6" s="1"/>
  <c r="J1" i="7" s="1"/>
  <c r="J1" i="8" s="1"/>
  <c r="K2" i="5"/>
  <c r="K2" i="4"/>
  <c r="K2" i="6" s="1"/>
  <c r="K2" i="7" s="1"/>
  <c r="K2" i="8" s="1"/>
  <c r="S42" i="2"/>
  <c r="S53" i="2" s="1"/>
  <c r="R41" i="2"/>
  <c r="R52" i="2" s="1"/>
  <c r="AC6" i="6" l="1"/>
  <c r="CF5" i="6"/>
  <c r="CF6" i="6" s="1"/>
  <c r="BW26" i="6"/>
  <c r="BW27" i="6" s="1"/>
  <c r="AG25" i="4"/>
  <c r="AG3" i="6"/>
  <c r="AG4" i="7" s="1"/>
  <c r="AG8" i="4"/>
  <c r="AS22" i="4"/>
  <c r="AG10" i="4"/>
  <c r="AC5" i="7"/>
  <c r="CD5" i="7" s="1"/>
  <c r="CF4" i="6"/>
  <c r="CH11" i="5"/>
  <c r="AH13" i="5"/>
  <c r="AR22" i="4"/>
  <c r="AF8" i="4"/>
  <c r="AF25" i="4"/>
  <c r="AF3" i="6"/>
  <c r="AF10" i="4"/>
  <c r="CI6" i="5"/>
  <c r="AI7" i="5"/>
  <c r="AR55" i="2"/>
  <c r="AJ6" i="5"/>
  <c r="AJ7" i="5" s="1"/>
  <c r="CF16" i="4"/>
  <c r="CX16" i="4" s="1"/>
  <c r="CV25" i="6"/>
  <c r="CD24" i="6"/>
  <c r="Y21" i="8"/>
  <c r="T70" i="2"/>
  <c r="Z24" i="6" s="1"/>
  <c r="U69" i="2"/>
  <c r="B28" i="7"/>
  <c r="C27" i="7" s="1"/>
  <c r="C28" i="7" s="1"/>
  <c r="CC12" i="4"/>
  <c r="F36" i="10"/>
  <c r="F43" i="10" s="1"/>
  <c r="B19" i="8"/>
  <c r="B28" i="8" s="1"/>
  <c r="O26" i="6"/>
  <c r="O27" i="6" s="1"/>
  <c r="CA12" i="6"/>
  <c r="H11" i="7"/>
  <c r="BW11" i="7" s="1"/>
  <c r="BW10" i="7"/>
  <c r="E11" i="7"/>
  <c r="BV11" i="7" s="1"/>
  <c r="BV10" i="7"/>
  <c r="BU10" i="7"/>
  <c r="BU11" i="7"/>
  <c r="T5" i="7"/>
  <c r="CA13" i="6"/>
  <c r="CA14" i="6" s="1"/>
  <c r="H27" i="6"/>
  <c r="BY26" i="6"/>
  <c r="BY27" i="6" s="1"/>
  <c r="E27" i="6"/>
  <c r="BX26" i="6"/>
  <c r="BX27" i="6" s="1"/>
  <c r="CA10" i="6"/>
  <c r="K10" i="7"/>
  <c r="K26" i="6"/>
  <c r="T18" i="6"/>
  <c r="BZ19" i="6"/>
  <c r="BZ20" i="6" s="1"/>
  <c r="M22" i="6"/>
  <c r="M25" i="6" s="1"/>
  <c r="M20" i="6"/>
  <c r="CF17" i="4"/>
  <c r="CX17" i="4" s="1"/>
  <c r="AG16" i="4"/>
  <c r="AH16" i="4" s="1"/>
  <c r="AI16" i="4" s="1"/>
  <c r="CE21" i="4"/>
  <c r="AD21" i="4"/>
  <c r="AH19" i="4"/>
  <c r="AI19" i="4" s="1"/>
  <c r="AG17" i="4"/>
  <c r="AH18" i="4"/>
  <c r="AD22" i="4"/>
  <c r="CE22" i="4"/>
  <c r="T5" i="6"/>
  <c r="DR22" i="6"/>
  <c r="DR23" i="6" s="1"/>
  <c r="P19" i="6"/>
  <c r="P14" i="6"/>
  <c r="R8" i="7"/>
  <c r="X13" i="5"/>
  <c r="O20" i="6"/>
  <c r="U16" i="6"/>
  <c r="U18" i="6" s="1"/>
  <c r="V24" i="4"/>
  <c r="CC24" i="4" s="1"/>
  <c r="S27" i="4"/>
  <c r="S30" i="4"/>
  <c r="S9" i="7" s="1"/>
  <c r="BZ9" i="7" s="1"/>
  <c r="CU9" i="7" s="1"/>
  <c r="D50" i="10" s="1"/>
  <c r="S28" i="4"/>
  <c r="J5" i="8"/>
  <c r="K47" i="4"/>
  <c r="Q10" i="6"/>
  <c r="Q42" i="4"/>
  <c r="T26" i="4"/>
  <c r="U15" i="4"/>
  <c r="R7" i="7"/>
  <c r="R31" i="4"/>
  <c r="L26" i="6"/>
  <c r="L27" i="6" s="1"/>
  <c r="V4" i="6"/>
  <c r="V5" i="7" s="1"/>
  <c r="V9" i="8" s="1"/>
  <c r="BZ9" i="8" s="1"/>
  <c r="V12" i="4"/>
  <c r="V4" i="7"/>
  <c r="CA4" i="7" s="1"/>
  <c r="U6" i="6"/>
  <c r="U5" i="7"/>
  <c r="U9" i="8" s="1"/>
  <c r="Y12" i="5"/>
  <c r="CE12" i="5" s="1"/>
  <c r="CY12" i="5" s="1"/>
  <c r="Y11" i="5"/>
  <c r="CE11" i="5" s="1"/>
  <c r="CY11" i="5" s="1"/>
  <c r="W3" i="6"/>
  <c r="W10" i="4"/>
  <c r="W8" i="4"/>
  <c r="C17" i="8"/>
  <c r="C19" i="8" s="1"/>
  <c r="C28" i="8" s="1"/>
  <c r="C27" i="6"/>
  <c r="L2" i="5"/>
  <c r="L2" i="4"/>
  <c r="L2" i="6" s="1"/>
  <c r="L2" i="7" s="1"/>
  <c r="L2" i="8" s="1"/>
  <c r="T42" i="2"/>
  <c r="T53" i="2" s="1"/>
  <c r="S41" i="2"/>
  <c r="S52" i="2" s="1"/>
  <c r="K1" i="5"/>
  <c r="K1" i="4"/>
  <c r="K1" i="6" s="1"/>
  <c r="K1" i="7" s="1"/>
  <c r="K1" i="8" s="1"/>
  <c r="AC9" i="8" l="1"/>
  <c r="AF4" i="7"/>
  <c r="AJ12" i="5"/>
  <c r="AJ11" i="5"/>
  <c r="AF12" i="4"/>
  <c r="AF4" i="6"/>
  <c r="X10" i="4"/>
  <c r="AJ22" i="4"/>
  <c r="AS55" i="2"/>
  <c r="AK6" i="5"/>
  <c r="AG4" i="6"/>
  <c r="AG12" i="4"/>
  <c r="AH25" i="4"/>
  <c r="CH13" i="5"/>
  <c r="AT22" i="4"/>
  <c r="AH8" i="4"/>
  <c r="AH3" i="6"/>
  <c r="AH4" i="7" s="1"/>
  <c r="AH10" i="4"/>
  <c r="CG10" i="4" s="1"/>
  <c r="AI11" i="5"/>
  <c r="AI12" i="5"/>
  <c r="Z21" i="8"/>
  <c r="Z23" i="8" s="1"/>
  <c r="U70" i="2"/>
  <c r="AA24" i="6" s="1"/>
  <c r="V69" i="2"/>
  <c r="CA21" i="8"/>
  <c r="Y23" i="8"/>
  <c r="CA23" i="8" s="1"/>
  <c r="CV26" i="6"/>
  <c r="CT10" i="7"/>
  <c r="C51" i="10" s="1"/>
  <c r="C52" i="10" s="1"/>
  <c r="CC4" i="6"/>
  <c r="CT11" i="7"/>
  <c r="BU28" i="7"/>
  <c r="BV27" i="7" s="1"/>
  <c r="BV28" i="7" s="1"/>
  <c r="BW27" i="7" s="1"/>
  <c r="BW28" i="7" s="1"/>
  <c r="BX27" i="7" s="1"/>
  <c r="J7" i="8"/>
  <c r="BV7" i="8" s="1"/>
  <c r="BV5" i="8"/>
  <c r="B11" i="8"/>
  <c r="B12" i="8" s="1"/>
  <c r="B13" i="8" s="1"/>
  <c r="B34" i="8" s="1"/>
  <c r="K11" i="7"/>
  <c r="T9" i="8"/>
  <c r="CA5" i="7"/>
  <c r="CA19" i="6"/>
  <c r="CA20" i="6" s="1"/>
  <c r="T6" i="6"/>
  <c r="Q12" i="6"/>
  <c r="K27" i="6"/>
  <c r="BZ22" i="6"/>
  <c r="BZ23" i="6" s="1"/>
  <c r="M23" i="6"/>
  <c r="AH17" i="4"/>
  <c r="AI17" i="4" s="1"/>
  <c r="CE25" i="4"/>
  <c r="CG16" i="4"/>
  <c r="AE22" i="4"/>
  <c r="AJ19" i="4"/>
  <c r="AJ16" i="4"/>
  <c r="AK16" i="4" s="1"/>
  <c r="AL16" i="4" s="1"/>
  <c r="S8" i="7"/>
  <c r="BZ8" i="7" s="1"/>
  <c r="CU8" i="7" s="1"/>
  <c r="D49" i="10" s="1"/>
  <c r="CB28" i="4"/>
  <c r="CB30" i="4"/>
  <c r="CW30" i="4" s="1"/>
  <c r="CG19" i="4"/>
  <c r="AI18" i="4"/>
  <c r="CG18" i="4"/>
  <c r="AE21" i="4"/>
  <c r="AF21" i="4" s="1"/>
  <c r="X3" i="6"/>
  <c r="X4" i="7" s="1"/>
  <c r="R10" i="6"/>
  <c r="R12" i="6" s="1"/>
  <c r="R13" i="6" s="1"/>
  <c r="R42" i="4"/>
  <c r="T28" i="4"/>
  <c r="T27" i="4"/>
  <c r="T30" i="4"/>
  <c r="X8" i="4"/>
  <c r="K5" i="8"/>
  <c r="K7" i="8" s="1"/>
  <c r="L47" i="4"/>
  <c r="M47" i="4" s="1"/>
  <c r="S7" i="7"/>
  <c r="BZ7" i="7" s="1"/>
  <c r="CU7" i="7" s="1"/>
  <c r="D48" i="10" s="1"/>
  <c r="S31" i="4"/>
  <c r="U26" i="4"/>
  <c r="V15" i="4"/>
  <c r="CC15" i="4" s="1"/>
  <c r="CC26" i="4" s="1"/>
  <c r="CC27" i="4" s="1"/>
  <c r="V16" i="6"/>
  <c r="W24" i="4"/>
  <c r="P22" i="6"/>
  <c r="P25" i="6" s="1"/>
  <c r="P20" i="6"/>
  <c r="O10" i="7"/>
  <c r="O11" i="7" s="1"/>
  <c r="O23" i="6"/>
  <c r="W4" i="6"/>
  <c r="W12" i="4"/>
  <c r="V5" i="6"/>
  <c r="CC5" i="6" s="1"/>
  <c r="CC6" i="6" s="1"/>
  <c r="W4" i="7"/>
  <c r="Y13" i="5"/>
  <c r="D17" i="8"/>
  <c r="M2" i="5"/>
  <c r="M2" i="4"/>
  <c r="M2" i="6" s="1"/>
  <c r="M2" i="7" s="1"/>
  <c r="M2" i="8" s="1"/>
  <c r="U42" i="2"/>
  <c r="U53" i="2" s="1"/>
  <c r="T41" i="2"/>
  <c r="T52" i="2" s="1"/>
  <c r="L1" i="5"/>
  <c r="L1" i="4"/>
  <c r="L1" i="6" s="1"/>
  <c r="L1" i="7" s="1"/>
  <c r="L1" i="8" s="1"/>
  <c r="X4" i="6" l="1"/>
  <c r="X5" i="7" s="1"/>
  <c r="X9" i="8" s="1"/>
  <c r="F66" i="10"/>
  <c r="F67" i="10"/>
  <c r="F545" i="10"/>
  <c r="CE4" i="7"/>
  <c r="CG3" i="6"/>
  <c r="AI13" i="5"/>
  <c r="AI25" i="4" s="1"/>
  <c r="AF5" i="7"/>
  <c r="AF9" i="8" s="1"/>
  <c r="AJ13" i="5"/>
  <c r="AK7" i="5"/>
  <c r="AF5" i="6"/>
  <c r="AG5" i="6"/>
  <c r="AG6" i="6" s="1"/>
  <c r="AG5" i="7"/>
  <c r="AG9" i="8" s="1"/>
  <c r="AT55" i="2"/>
  <c r="AL6" i="5"/>
  <c r="CG8" i="4"/>
  <c r="CG12" i="4" s="1"/>
  <c r="AH4" i="6"/>
  <c r="CG4" i="6" s="1"/>
  <c r="AH12" i="4"/>
  <c r="CE13" i="5"/>
  <c r="CY13" i="5" s="1"/>
  <c r="AK22" i="4"/>
  <c r="B41" i="9"/>
  <c r="B43" i="9" s="1"/>
  <c r="F298" i="10"/>
  <c r="F351" i="10"/>
  <c r="F112" i="10"/>
  <c r="F124" i="10"/>
  <c r="F304" i="10"/>
  <c r="F411" i="10"/>
  <c r="F397" i="10"/>
  <c r="F472" i="10"/>
  <c r="F553" i="10"/>
  <c r="C53" i="10"/>
  <c r="F299" i="10"/>
  <c r="F412" i="10"/>
  <c r="F161" i="10"/>
  <c r="F185" i="10"/>
  <c r="F268" i="10"/>
  <c r="F270" i="10"/>
  <c r="F273" i="10"/>
  <c r="F453" i="10"/>
  <c r="F468" i="10"/>
  <c r="F494" i="10"/>
  <c r="F384" i="10"/>
  <c r="F109" i="10"/>
  <c r="F253" i="10"/>
  <c r="F224" i="10"/>
  <c r="F338" i="10"/>
  <c r="F394" i="10"/>
  <c r="F513" i="10"/>
  <c r="F455" i="10"/>
  <c r="F505" i="10"/>
  <c r="F120" i="10"/>
  <c r="F89" i="10"/>
  <c r="F155" i="10"/>
  <c r="F196" i="10"/>
  <c r="F271" i="10"/>
  <c r="F378" i="10"/>
  <c r="F350" i="10"/>
  <c r="F503" i="10"/>
  <c r="F568" i="10"/>
  <c r="F241" i="10"/>
  <c r="F83" i="10"/>
  <c r="F206" i="10"/>
  <c r="F293" i="10"/>
  <c r="F269" i="10"/>
  <c r="F389" i="10"/>
  <c r="F387" i="10"/>
  <c r="F404" i="10"/>
  <c r="F522" i="10"/>
  <c r="F409" i="10"/>
  <c r="F135" i="10"/>
  <c r="F103" i="10"/>
  <c r="F212" i="10"/>
  <c r="F133" i="10"/>
  <c r="F424" i="10"/>
  <c r="F534" i="10"/>
  <c r="F476" i="10"/>
  <c r="F441" i="10"/>
  <c r="F508" i="10"/>
  <c r="F100" i="10"/>
  <c r="F223" i="10"/>
  <c r="F306" i="10"/>
  <c r="F282" i="10"/>
  <c r="F402" i="10"/>
  <c r="F434" i="10"/>
  <c r="F437" i="10"/>
  <c r="F536" i="10"/>
  <c r="F496" i="10"/>
  <c r="F138" i="10"/>
  <c r="F277" i="10"/>
  <c r="F319" i="10"/>
  <c r="F85" i="10"/>
  <c r="F195" i="10"/>
  <c r="F562" i="10"/>
  <c r="F197" i="10"/>
  <c r="F383" i="10"/>
  <c r="F230" i="10"/>
  <c r="F421" i="10"/>
  <c r="F111" i="10"/>
  <c r="F252" i="10"/>
  <c r="F179" i="10"/>
  <c r="F561" i="10"/>
  <c r="F429" i="10"/>
  <c r="F401" i="10"/>
  <c r="F443" i="10"/>
  <c r="F559" i="10"/>
  <c r="F295" i="10"/>
  <c r="F101" i="10"/>
  <c r="F317" i="10"/>
  <c r="F373" i="10"/>
  <c r="F447" i="10"/>
  <c r="F307" i="10"/>
  <c r="F202" i="10"/>
  <c r="F485" i="10"/>
  <c r="F234" i="10"/>
  <c r="F555" i="10"/>
  <c r="F364" i="10"/>
  <c r="F266" i="10"/>
  <c r="F363" i="10"/>
  <c r="F105" i="10"/>
  <c r="F249" i="10"/>
  <c r="F211" i="10"/>
  <c r="F334" i="10"/>
  <c r="F390" i="10"/>
  <c r="F504" i="10"/>
  <c r="F442" i="10"/>
  <c r="F353" i="10"/>
  <c r="F482" i="10"/>
  <c r="F173" i="10"/>
  <c r="F193" i="10"/>
  <c r="F276" i="10"/>
  <c r="F256" i="10"/>
  <c r="F372" i="10"/>
  <c r="F345" i="10"/>
  <c r="F527" i="10"/>
  <c r="F548" i="10"/>
  <c r="F259" i="10"/>
  <c r="F153" i="10"/>
  <c r="F94" i="10"/>
  <c r="F116" i="10"/>
  <c r="F182" i="10"/>
  <c r="F303" i="10"/>
  <c r="F414" i="10"/>
  <c r="F460" i="10"/>
  <c r="F565" i="10"/>
  <c r="F337" i="10"/>
  <c r="F147" i="10"/>
  <c r="F99" i="10"/>
  <c r="F233" i="10"/>
  <c r="F333" i="10"/>
  <c r="F343" i="10"/>
  <c r="F465" i="10"/>
  <c r="F484" i="10"/>
  <c r="F475" i="10"/>
  <c r="F400" i="10"/>
  <c r="F96" i="10"/>
  <c r="F210" i="10"/>
  <c r="F302" i="10"/>
  <c r="F278" i="10"/>
  <c r="F398" i="10"/>
  <c r="F432" i="10"/>
  <c r="F417" i="10"/>
  <c r="F530" i="10"/>
  <c r="F446" i="10"/>
  <c r="F164" i="10"/>
  <c r="F184" i="10"/>
  <c r="F265" i="10"/>
  <c r="F216" i="10"/>
  <c r="F359" i="10"/>
  <c r="F491" i="10"/>
  <c r="F497" i="10"/>
  <c r="F177" i="10"/>
  <c r="F490" i="10"/>
  <c r="F547" i="10"/>
  <c r="F436" i="10"/>
  <c r="F169" i="10"/>
  <c r="F180" i="10"/>
  <c r="F272" i="10"/>
  <c r="F245" i="10"/>
  <c r="F368" i="10"/>
  <c r="F551" i="10"/>
  <c r="F523" i="10"/>
  <c r="F502" i="10"/>
  <c r="F501" i="10"/>
  <c r="F130" i="10"/>
  <c r="F257" i="10"/>
  <c r="F340" i="10"/>
  <c r="F316" i="10"/>
  <c r="F286" i="10"/>
  <c r="F457" i="10"/>
  <c r="F471" i="10"/>
  <c r="F567" i="10"/>
  <c r="F296" i="10"/>
  <c r="F110" i="10"/>
  <c r="F158" i="10"/>
  <c r="F221" i="10"/>
  <c r="F326" i="10"/>
  <c r="F382" i="10"/>
  <c r="F375" i="10"/>
  <c r="F370" i="10"/>
  <c r="F543" i="10"/>
  <c r="F493" i="10"/>
  <c r="F104" i="10"/>
  <c r="F231" i="10"/>
  <c r="F314" i="10"/>
  <c r="F311" i="10"/>
  <c r="F406" i="10"/>
  <c r="F452" i="10"/>
  <c r="F492" i="10"/>
  <c r="F80" i="10"/>
  <c r="F541" i="10"/>
  <c r="F160" i="10"/>
  <c r="F146" i="10"/>
  <c r="F255" i="10"/>
  <c r="F159" i="10"/>
  <c r="F346" i="10"/>
  <c r="F474" i="10"/>
  <c r="F488" i="10"/>
  <c r="F554" i="10"/>
  <c r="F511" i="10"/>
  <c r="F121" i="10"/>
  <c r="F248" i="10"/>
  <c r="F331" i="10"/>
  <c r="F328" i="10"/>
  <c r="F423" i="10"/>
  <c r="F478" i="10"/>
  <c r="F532" i="10"/>
  <c r="F129" i="10"/>
  <c r="F544" i="10"/>
  <c r="F72" i="10"/>
  <c r="F79" i="10"/>
  <c r="F114" i="10"/>
  <c r="F549" i="10"/>
  <c r="F279" i="10"/>
  <c r="F290" i="10"/>
  <c r="F238" i="10"/>
  <c r="F280" i="10"/>
  <c r="F136" i="10"/>
  <c r="F149" i="10"/>
  <c r="F254" i="10"/>
  <c r="F261" i="10"/>
  <c r="F454" i="10"/>
  <c r="F347" i="10"/>
  <c r="F127" i="10"/>
  <c r="F392" i="10"/>
  <c r="F190" i="10"/>
  <c r="F540" i="10"/>
  <c r="F486" i="10"/>
  <c r="F433" i="10"/>
  <c r="F126" i="10"/>
  <c r="F244" i="10"/>
  <c r="F336" i="10"/>
  <c r="F312" i="10"/>
  <c r="F137" i="10"/>
  <c r="F444" i="10"/>
  <c r="F467" i="10"/>
  <c r="F563" i="10"/>
  <c r="F546" i="10"/>
  <c r="F87" i="10"/>
  <c r="F214" i="10"/>
  <c r="F301" i="10"/>
  <c r="F294" i="10"/>
  <c r="F393" i="10"/>
  <c r="F430" i="10"/>
  <c r="F518" i="10"/>
  <c r="F119" i="10"/>
  <c r="F348" i="10"/>
  <c r="F174" i="10"/>
  <c r="F198" i="10"/>
  <c r="F107" i="10"/>
  <c r="F287" i="10"/>
  <c r="F341" i="10"/>
  <c r="F470" i="10"/>
  <c r="F481" i="10"/>
  <c r="F528" i="10"/>
  <c r="F93" i="10"/>
  <c r="F168" i="10"/>
  <c r="F209" i="10"/>
  <c r="F275" i="10"/>
  <c r="F391" i="10"/>
  <c r="F354" i="10"/>
  <c r="F512" i="10"/>
  <c r="F498" i="10"/>
  <c r="F150" i="10"/>
  <c r="F539" i="10"/>
  <c r="F108" i="10"/>
  <c r="F235" i="10"/>
  <c r="F327" i="10"/>
  <c r="F315" i="10"/>
  <c r="F410" i="10"/>
  <c r="F469" i="10"/>
  <c r="F529" i="10"/>
  <c r="F88" i="10"/>
  <c r="F106" i="10"/>
  <c r="F78" i="10"/>
  <c r="F222" i="10"/>
  <c r="F292" i="10"/>
  <c r="F408" i="10"/>
  <c r="F371" i="10"/>
  <c r="F520" i="10"/>
  <c r="F535" i="10"/>
  <c r="F188" i="10"/>
  <c r="F344" i="10"/>
  <c r="F405" i="10"/>
  <c r="F82" i="10"/>
  <c r="F289" i="10"/>
  <c r="F366" i="10"/>
  <c r="F162" i="10"/>
  <c r="F379" i="10"/>
  <c r="F166" i="10"/>
  <c r="F473" i="10"/>
  <c r="F247" i="10"/>
  <c r="F435" i="10"/>
  <c r="F318" i="10"/>
  <c r="F128" i="10"/>
  <c r="F461" i="10"/>
  <c r="F154" i="10"/>
  <c r="F531" i="10"/>
  <c r="F225" i="10"/>
  <c r="F352" i="10"/>
  <c r="F487" i="10"/>
  <c r="F506" i="10"/>
  <c r="F560" i="10"/>
  <c r="F74" i="10"/>
  <c r="F205" i="10"/>
  <c r="F297" i="10"/>
  <c r="F285" i="10"/>
  <c r="F380" i="10"/>
  <c r="F357" i="10"/>
  <c r="F514" i="10"/>
  <c r="F152" i="10"/>
  <c r="F76" i="10"/>
  <c r="F151" i="10"/>
  <c r="F192" i="10"/>
  <c r="F267" i="10"/>
  <c r="F374" i="10"/>
  <c r="F339" i="10"/>
  <c r="F499" i="10"/>
  <c r="F526" i="10"/>
  <c r="F125" i="10"/>
  <c r="F415" i="10"/>
  <c r="F118" i="10"/>
  <c r="F262" i="10"/>
  <c r="F228" i="10"/>
  <c r="F86" i="10"/>
  <c r="F407" i="10"/>
  <c r="F517" i="10"/>
  <c r="F459" i="10"/>
  <c r="F552" i="10"/>
  <c r="F157" i="10"/>
  <c r="F98" i="10"/>
  <c r="F142" i="10"/>
  <c r="F203" i="10"/>
  <c r="F324" i="10"/>
  <c r="F418" i="10"/>
  <c r="F464" i="10"/>
  <c r="F564" i="10"/>
  <c r="F187" i="10"/>
  <c r="F102" i="10"/>
  <c r="F172" i="10"/>
  <c r="F213" i="10"/>
  <c r="F288" i="10"/>
  <c r="F395" i="10"/>
  <c r="F367" i="10"/>
  <c r="F516" i="10"/>
  <c r="F519" i="10"/>
  <c r="F194" i="10"/>
  <c r="F170" i="10"/>
  <c r="F115" i="10"/>
  <c r="F183" i="10"/>
  <c r="F283" i="10"/>
  <c r="F320" i="10"/>
  <c r="F477" i="10"/>
  <c r="F413" i="10"/>
  <c r="F226" i="10"/>
  <c r="F566" i="10"/>
  <c r="F167" i="10"/>
  <c r="F365" i="10"/>
  <c r="F495" i="10"/>
  <c r="F140" i="10"/>
  <c r="F73" i="10"/>
  <c r="F322" i="10"/>
  <c r="F456" i="10"/>
  <c r="F542" i="10"/>
  <c r="F258" i="10"/>
  <c r="F557" i="10"/>
  <c r="F330" i="10"/>
  <c r="F208" i="10"/>
  <c r="F335" i="10"/>
  <c r="F131" i="10"/>
  <c r="F396" i="10"/>
  <c r="F243" i="10"/>
  <c r="F362" i="10"/>
  <c r="F329" i="10"/>
  <c r="F178" i="10"/>
  <c r="F479" i="10"/>
  <c r="F175" i="10"/>
  <c r="F426" i="10"/>
  <c r="F308" i="10"/>
  <c r="F220" i="10"/>
  <c r="F237" i="10"/>
  <c r="F385" i="10"/>
  <c r="F386" i="10"/>
  <c r="F163" i="10"/>
  <c r="F321" i="10"/>
  <c r="F403" i="10"/>
  <c r="F342" i="10"/>
  <c r="F217" i="10"/>
  <c r="F556" i="10"/>
  <c r="F143" i="10"/>
  <c r="F480" i="10"/>
  <c r="F291" i="10"/>
  <c r="F246" i="10"/>
  <c r="F399" i="10"/>
  <c r="F75" i="10"/>
  <c r="F431" i="10"/>
  <c r="F81" i="10"/>
  <c r="F186" i="10"/>
  <c r="F462" i="10"/>
  <c r="F139" i="10"/>
  <c r="F215" i="10"/>
  <c r="F191" i="10"/>
  <c r="F310" i="10"/>
  <c r="F332" i="10"/>
  <c r="F358" i="10"/>
  <c r="F489" i="10"/>
  <c r="F427" i="10"/>
  <c r="F71" i="10"/>
  <c r="F90" i="10"/>
  <c r="F218" i="10"/>
  <c r="F274" i="10"/>
  <c r="F369" i="10"/>
  <c r="F538" i="10"/>
  <c r="F537" i="10"/>
  <c r="F377" i="10"/>
  <c r="F122" i="10"/>
  <c r="F91" i="10"/>
  <c r="F77" i="10"/>
  <c r="F313" i="10"/>
  <c r="F219" i="10"/>
  <c r="F524" i="10"/>
  <c r="F428" i="10"/>
  <c r="F422" i="10"/>
  <c r="F558" i="10"/>
  <c r="F144" i="10"/>
  <c r="F458" i="10"/>
  <c r="F189" i="10"/>
  <c r="F204" i="10"/>
  <c r="F445" i="10"/>
  <c r="F165" i="10"/>
  <c r="F145" i="10"/>
  <c r="F181" i="10"/>
  <c r="F466" i="10"/>
  <c r="F199" i="10"/>
  <c r="F483" i="10"/>
  <c r="F463" i="10"/>
  <c r="F232" i="10"/>
  <c r="F250" i="10"/>
  <c r="F360" i="10"/>
  <c r="F521" i="10"/>
  <c r="F448" i="10"/>
  <c r="F515" i="10"/>
  <c r="F416" i="10"/>
  <c r="F97" i="10"/>
  <c r="N47" i="4"/>
  <c r="O47" i="4" s="1"/>
  <c r="DD47" i="4"/>
  <c r="AA21" i="8"/>
  <c r="AA23" i="8" s="1"/>
  <c r="W69" i="2"/>
  <c r="V70" i="2"/>
  <c r="AB24" i="6" s="1"/>
  <c r="F361" i="10"/>
  <c r="F229" i="10"/>
  <c r="F451" i="10"/>
  <c r="F323" i="10"/>
  <c r="F227" i="10"/>
  <c r="F440" i="10"/>
  <c r="F141" i="10"/>
  <c r="F533" i="10"/>
  <c r="F449" i="10"/>
  <c r="F240" i="10"/>
  <c r="F134" i="10"/>
  <c r="F450" i="10"/>
  <c r="F419" i="10"/>
  <c r="F117" i="10"/>
  <c r="F113" i="10"/>
  <c r="F510" i="10"/>
  <c r="F525" i="10"/>
  <c r="F376" i="10"/>
  <c r="F281" i="10"/>
  <c r="F284" i="10"/>
  <c r="F201" i="10"/>
  <c r="F70" i="10"/>
  <c r="F355" i="10"/>
  <c r="F242" i="10"/>
  <c r="F263" i="10"/>
  <c r="F171" i="10"/>
  <c r="F156" i="10"/>
  <c r="F69" i="10"/>
  <c r="F438" i="10"/>
  <c r="F500" i="10"/>
  <c r="F381" i="10"/>
  <c r="F325" i="10"/>
  <c r="F207" i="10"/>
  <c r="F236" i="10"/>
  <c r="F92" i="10"/>
  <c r="F420" i="10"/>
  <c r="F260" i="10"/>
  <c r="F264" i="10"/>
  <c r="F176" i="10"/>
  <c r="F148" i="10"/>
  <c r="F305" i="10"/>
  <c r="F509" i="10"/>
  <c r="F507" i="10"/>
  <c r="F349" i="10"/>
  <c r="F356" i="10"/>
  <c r="F300" i="10"/>
  <c r="F200" i="10"/>
  <c r="F132" i="10"/>
  <c r="F84" i="10"/>
  <c r="F251" i="10"/>
  <c r="F550" i="10"/>
  <c r="F439" i="10"/>
  <c r="F388" i="10"/>
  <c r="F425" i="10"/>
  <c r="F309" i="10"/>
  <c r="F239" i="10"/>
  <c r="F95" i="10"/>
  <c r="F123" i="10"/>
  <c r="BT17" i="8"/>
  <c r="D19" i="8"/>
  <c r="D28" i="8" s="1"/>
  <c r="B19" i="9"/>
  <c r="B22" i="9" s="1"/>
  <c r="CT28" i="7"/>
  <c r="CU27" i="7" s="1"/>
  <c r="DD16" i="8"/>
  <c r="BW16" i="8"/>
  <c r="CW28" i="4"/>
  <c r="CW31" i="4" s="1"/>
  <c r="CW42" i="4" s="1"/>
  <c r="CB31" i="4"/>
  <c r="CB42" i="4" s="1"/>
  <c r="W5" i="7"/>
  <c r="Q13" i="6"/>
  <c r="V18" i="6"/>
  <c r="CC18" i="6" s="1"/>
  <c r="CC16" i="6"/>
  <c r="M10" i="7"/>
  <c r="DR25" i="6"/>
  <c r="M26" i="6"/>
  <c r="BZ25" i="6"/>
  <c r="CA22" i="6"/>
  <c r="CA23" i="6" s="1"/>
  <c r="CG17" i="4"/>
  <c r="DH16" i="4"/>
  <c r="CH16" i="4"/>
  <c r="CF22" i="4"/>
  <c r="CX22" i="4" s="1"/>
  <c r="AJ17" i="4"/>
  <c r="AK17" i="4" s="1"/>
  <c r="AL17" i="4" s="1"/>
  <c r="AM16" i="4"/>
  <c r="AN16" i="4" s="1"/>
  <c r="AO16" i="4" s="1"/>
  <c r="CF21" i="4"/>
  <c r="CX21" i="4" s="1"/>
  <c r="AG21" i="4"/>
  <c r="AH21" i="4" s="1"/>
  <c r="AI21" i="4" s="1"/>
  <c r="T9" i="7"/>
  <c r="AJ18" i="4"/>
  <c r="AK18" i="4" s="1"/>
  <c r="AK19" i="4"/>
  <c r="DH19" i="4" s="1"/>
  <c r="W5" i="6"/>
  <c r="L5" i="8"/>
  <c r="L7" i="8" s="1"/>
  <c r="BZ47" i="4"/>
  <c r="P23" i="6"/>
  <c r="T7" i="7"/>
  <c r="T31" i="4"/>
  <c r="U30" i="4"/>
  <c r="U9" i="7" s="1"/>
  <c r="U28" i="4"/>
  <c r="U8" i="7" s="1"/>
  <c r="U27" i="4"/>
  <c r="X12" i="4"/>
  <c r="W16" i="6"/>
  <c r="X24" i="4"/>
  <c r="T8" i="7"/>
  <c r="S10" i="6"/>
  <c r="S12" i="6" s="1"/>
  <c r="S13" i="6" s="1"/>
  <c r="S42" i="4"/>
  <c r="V26" i="4"/>
  <c r="W15" i="4"/>
  <c r="R14" i="6"/>
  <c r="R19" i="6"/>
  <c r="Y8" i="4"/>
  <c r="CD8" i="4" s="1"/>
  <c r="Y3" i="6"/>
  <c r="CD3" i="6" s="1"/>
  <c r="CX3" i="6" s="1"/>
  <c r="Y10" i="4"/>
  <c r="CD10" i="4" s="1"/>
  <c r="CX10" i="4" s="1"/>
  <c r="V6" i="6"/>
  <c r="X5" i="6"/>
  <c r="E17" i="8"/>
  <c r="E19" i="8" s="1"/>
  <c r="E28" i="8" s="1"/>
  <c r="N2" i="5"/>
  <c r="N2" i="4"/>
  <c r="N2" i="6" s="1"/>
  <c r="N2" i="7" s="1"/>
  <c r="N2" i="8" s="1"/>
  <c r="U41" i="2"/>
  <c r="U52" i="2" s="1"/>
  <c r="V42" i="2"/>
  <c r="V53" i="2" s="1"/>
  <c r="M1" i="4"/>
  <c r="M1" i="6" s="1"/>
  <c r="M1" i="7" s="1"/>
  <c r="M1" i="8" s="1"/>
  <c r="M1" i="5"/>
  <c r="AI3" i="6" l="1"/>
  <c r="AI4" i="7" s="1"/>
  <c r="AI10" i="4"/>
  <c r="AI8" i="4"/>
  <c r="AU22" i="4"/>
  <c r="CJ6" i="5"/>
  <c r="AL7" i="5"/>
  <c r="AM6" i="5"/>
  <c r="AM7" i="5" s="1"/>
  <c r="AU55" i="2"/>
  <c r="AJ25" i="4"/>
  <c r="AJ3" i="6"/>
  <c r="AJ4" i="7" s="1"/>
  <c r="AV22" i="4"/>
  <c r="AJ10" i="4"/>
  <c r="AJ8" i="4"/>
  <c r="AF6" i="6"/>
  <c r="AH5" i="6"/>
  <c r="AH6" i="6" s="1"/>
  <c r="AH5" i="7"/>
  <c r="CI7" i="5"/>
  <c r="AK11" i="5"/>
  <c r="AK12" i="5"/>
  <c r="CI12" i="5" s="1"/>
  <c r="CH17" i="4"/>
  <c r="CE24" i="6"/>
  <c r="AB21" i="8"/>
  <c r="X69" i="2"/>
  <c r="W70" i="2"/>
  <c r="AC24" i="6" s="1"/>
  <c r="B23" i="9"/>
  <c r="CX8" i="4"/>
  <c r="CD12" i="4"/>
  <c r="BT28" i="8"/>
  <c r="BT19" i="8"/>
  <c r="CB12" i="6"/>
  <c r="CW12" i="6" s="1"/>
  <c r="P10" i="7"/>
  <c r="P11" i="7" s="1"/>
  <c r="CB10" i="6"/>
  <c r="CW10" i="6" s="1"/>
  <c r="W9" i="8"/>
  <c r="C11" i="8"/>
  <c r="C12" i="8" s="1"/>
  <c r="C13" i="8" s="1"/>
  <c r="C34" i="8" s="1"/>
  <c r="C35" i="8" s="1"/>
  <c r="D27" i="7"/>
  <c r="D28" i="7" s="1"/>
  <c r="M11" i="7"/>
  <c r="BX10" i="7"/>
  <c r="CB13" i="6"/>
  <c r="Q19" i="6"/>
  <c r="Q14" i="6"/>
  <c r="W18" i="6"/>
  <c r="CA25" i="6"/>
  <c r="N10" i="7"/>
  <c r="DI10" i="7"/>
  <c r="DI11" i="7" s="1"/>
  <c r="DR26" i="6"/>
  <c r="DR27" i="6" s="1"/>
  <c r="N26" i="6"/>
  <c r="M27" i="6"/>
  <c r="BZ26" i="6"/>
  <c r="BZ27" i="6" s="1"/>
  <c r="W6" i="6"/>
  <c r="CI16" i="4"/>
  <c r="CH18" i="4"/>
  <c r="AP16" i="4"/>
  <c r="AM17" i="4"/>
  <c r="AN17" i="4" s="1"/>
  <c r="AO17" i="4" s="1"/>
  <c r="AL19" i="4"/>
  <c r="CH19" i="4"/>
  <c r="CG21" i="4"/>
  <c r="CF25" i="4"/>
  <c r="CX25" i="4" s="1"/>
  <c r="AL18" i="4"/>
  <c r="DH18" i="4"/>
  <c r="AJ21" i="4"/>
  <c r="AK21" i="4" s="1"/>
  <c r="AL21" i="4" s="1"/>
  <c r="DH17" i="4"/>
  <c r="P26" i="6"/>
  <c r="P27" i="6" s="1"/>
  <c r="R22" i="6"/>
  <c r="R25" i="6" s="1"/>
  <c r="R20" i="6"/>
  <c r="M5" i="8"/>
  <c r="U7" i="7"/>
  <c r="U31" i="4"/>
  <c r="W26" i="4"/>
  <c r="X15" i="4"/>
  <c r="V27" i="4"/>
  <c r="V28" i="4"/>
  <c r="V30" i="4"/>
  <c r="V9" i="7" s="1"/>
  <c r="CA9" i="7" s="1"/>
  <c r="S14" i="6"/>
  <c r="S19" i="6"/>
  <c r="X16" i="6"/>
  <c r="X18" i="6" s="1"/>
  <c r="Y24" i="4"/>
  <c r="CD24" i="4" s="1"/>
  <c r="T10" i="6"/>
  <c r="T42" i="4"/>
  <c r="Y12" i="4"/>
  <c r="X6" i="6"/>
  <c r="DH8" i="4"/>
  <c r="DT3" i="6"/>
  <c r="DH10" i="4"/>
  <c r="Y4" i="7"/>
  <c r="CB4" i="7" s="1"/>
  <c r="CV4" i="7" s="1"/>
  <c r="DS3" i="6"/>
  <c r="DF10" i="4"/>
  <c r="DF8" i="4"/>
  <c r="Y4" i="6"/>
  <c r="F17" i="8"/>
  <c r="F19" i="8" s="1"/>
  <c r="F28" i="8" s="1"/>
  <c r="N1" i="4"/>
  <c r="N1" i="6" s="1"/>
  <c r="N1" i="7" s="1"/>
  <c r="N1" i="8" s="1"/>
  <c r="N1" i="5"/>
  <c r="O2" i="5"/>
  <c r="O2" i="4"/>
  <c r="O2" i="6" s="1"/>
  <c r="O2" i="7" s="1"/>
  <c r="O2" i="8" s="1"/>
  <c r="W42" i="2"/>
  <c r="W53" i="2" s="1"/>
  <c r="V41" i="2"/>
  <c r="V52" i="2" s="1"/>
  <c r="AI12" i="4" l="1"/>
  <c r="AI4" i="6"/>
  <c r="AI5" i="6" s="1"/>
  <c r="AI6" i="6" s="1"/>
  <c r="CG5" i="6"/>
  <c r="CG6" i="6" s="1"/>
  <c r="CW13" i="6"/>
  <c r="CW14" i="6" s="1"/>
  <c r="CB14" i="6"/>
  <c r="AV55" i="2"/>
  <c r="AN6" i="5"/>
  <c r="AN7" i="5" s="1"/>
  <c r="AH9" i="8"/>
  <c r="CD9" i="8" s="1"/>
  <c r="CE5" i="7"/>
  <c r="AM11" i="5"/>
  <c r="AM12" i="5"/>
  <c r="AJ4" i="6"/>
  <c r="AJ12" i="4"/>
  <c r="CI11" i="5"/>
  <c r="AK13" i="5"/>
  <c r="AL11" i="5"/>
  <c r="AL12" i="5"/>
  <c r="AC21" i="8"/>
  <c r="AC23" i="8" s="1"/>
  <c r="Y69" i="2"/>
  <c r="X70" i="2"/>
  <c r="AD24" i="6" s="1"/>
  <c r="CB21" i="8"/>
  <c r="AB23" i="8"/>
  <c r="CB23" i="8" s="1"/>
  <c r="CX12" i="4"/>
  <c r="E40" i="10"/>
  <c r="BX11" i="7"/>
  <c r="BX28" i="7" s="1"/>
  <c r="BY27" i="7" s="1"/>
  <c r="M7" i="8"/>
  <c r="BW7" i="8" s="1"/>
  <c r="BW5" i="8"/>
  <c r="E27" i="7"/>
  <c r="E28" i="7" s="1"/>
  <c r="N11" i="7"/>
  <c r="BY11" i="7" s="1"/>
  <c r="BY10" i="7"/>
  <c r="CB19" i="6"/>
  <c r="Q22" i="6"/>
  <c r="Q25" i="6" s="1"/>
  <c r="Q20" i="6"/>
  <c r="T12" i="6"/>
  <c r="N27" i="6"/>
  <c r="CA26" i="6"/>
  <c r="CA27" i="6" s="1"/>
  <c r="Y5" i="7"/>
  <c r="CD4" i="6"/>
  <c r="CX4" i="6" s="1"/>
  <c r="AM19" i="4"/>
  <c r="AN19" i="4" s="1"/>
  <c r="AO19" i="4" s="1"/>
  <c r="AM18" i="4"/>
  <c r="AN18" i="4" s="1"/>
  <c r="AO18" i="4" s="1"/>
  <c r="AQ16" i="4"/>
  <c r="AR16" i="4" s="1"/>
  <c r="AP17" i="4"/>
  <c r="DH21" i="4"/>
  <c r="CI17" i="4"/>
  <c r="AM21" i="4"/>
  <c r="AN21" i="4" s="1"/>
  <c r="AO21" i="4" s="1"/>
  <c r="CC30" i="4"/>
  <c r="V8" i="7"/>
  <c r="CA8" i="7" s="1"/>
  <c r="CC28" i="4"/>
  <c r="CH21" i="4"/>
  <c r="Y15" i="4"/>
  <c r="CD15" i="4" s="1"/>
  <c r="CD26" i="4" s="1"/>
  <c r="CD27" i="4" s="1"/>
  <c r="X26" i="4"/>
  <c r="W27" i="4"/>
  <c r="W30" i="4"/>
  <c r="W28" i="4"/>
  <c r="U10" i="6"/>
  <c r="U12" i="6" s="1"/>
  <c r="U13" i="6" s="1"/>
  <c r="U42" i="4"/>
  <c r="Y16" i="6"/>
  <c r="Z24" i="4"/>
  <c r="DF24" i="4"/>
  <c r="DS16" i="6" s="1"/>
  <c r="DS18" i="6" s="1"/>
  <c r="DD5" i="8"/>
  <c r="DD7" i="8" s="1"/>
  <c r="S20" i="6"/>
  <c r="S22" i="6"/>
  <c r="S25" i="6" s="1"/>
  <c r="V31" i="4"/>
  <c r="V7" i="7"/>
  <c r="CA7" i="7" s="1"/>
  <c r="R23" i="6"/>
  <c r="DJ4" i="7"/>
  <c r="Y5" i="6"/>
  <c r="CD5" i="6" s="1"/>
  <c r="DT4" i="6"/>
  <c r="DK5" i="7" s="1"/>
  <c r="DF9" i="8" s="1"/>
  <c r="DH12" i="4"/>
  <c r="DK4" i="7"/>
  <c r="DF12" i="4"/>
  <c r="DS4" i="6"/>
  <c r="G17" i="8"/>
  <c r="O1" i="5"/>
  <c r="O1" i="4"/>
  <c r="O1" i="6" s="1"/>
  <c r="O1" i="7" s="1"/>
  <c r="O1" i="8" s="1"/>
  <c r="P2" i="5"/>
  <c r="P2" i="4"/>
  <c r="P2" i="6" s="1"/>
  <c r="P2" i="7" s="1"/>
  <c r="P2" i="8" s="1"/>
  <c r="X42" i="2"/>
  <c r="X53" i="2" s="1"/>
  <c r="W41" i="2"/>
  <c r="W52" i="2" s="1"/>
  <c r="AI5" i="7" l="1"/>
  <c r="AI9" i="8" s="1"/>
  <c r="AL13" i="5"/>
  <c r="AL10" i="4" s="1"/>
  <c r="AK25" i="4"/>
  <c r="AW22" i="4"/>
  <c r="AK3" i="6"/>
  <c r="AK8" i="4"/>
  <c r="AK10" i="4"/>
  <c r="CH10" i="4" s="1"/>
  <c r="CI13" i="5"/>
  <c r="AM13" i="5"/>
  <c r="AJ5" i="7"/>
  <c r="AJ9" i="8" s="1"/>
  <c r="AJ5" i="6"/>
  <c r="AJ6" i="6" s="1"/>
  <c r="AN11" i="5"/>
  <c r="AN12" i="5"/>
  <c r="CJ12" i="5" s="1"/>
  <c r="AO6" i="5"/>
  <c r="AW55" i="2"/>
  <c r="CW19" i="6"/>
  <c r="CW20" i="6" s="1"/>
  <c r="CB20" i="6"/>
  <c r="CJ7" i="5"/>
  <c r="CX5" i="6"/>
  <c r="CX6" i="6" s="1"/>
  <c r="CD6" i="6"/>
  <c r="CC31" i="4"/>
  <c r="CC42" i="4" s="1"/>
  <c r="AD21" i="8"/>
  <c r="AD23" i="8" s="1"/>
  <c r="Z69" i="2"/>
  <c r="Y70" i="2"/>
  <c r="AE24" i="6" s="1"/>
  <c r="CF24" i="6" s="1"/>
  <c r="CX24" i="6" s="1"/>
  <c r="E44" i="10"/>
  <c r="BU17" i="8"/>
  <c r="CS17" i="8" s="1"/>
  <c r="G19" i="8"/>
  <c r="G28" i="8" s="1"/>
  <c r="BX16" i="8"/>
  <c r="BY28" i="7"/>
  <c r="BZ27" i="7" s="1"/>
  <c r="Y9" i="8"/>
  <c r="CA9" i="8" s="1"/>
  <c r="CB5" i="7"/>
  <c r="CV5" i="7" s="1"/>
  <c r="D11" i="8"/>
  <c r="CB22" i="6"/>
  <c r="Q23" i="6"/>
  <c r="Q26" i="6"/>
  <c r="Y18" i="6"/>
  <c r="CD18" i="6" s="1"/>
  <c r="CD16" i="6"/>
  <c r="T13" i="6"/>
  <c r="CI21" i="4"/>
  <c r="AP21" i="4"/>
  <c r="AP18" i="4"/>
  <c r="AQ18" i="4" s="1"/>
  <c r="AR18" i="4" s="1"/>
  <c r="AP19" i="4"/>
  <c r="AQ19" i="4" s="1"/>
  <c r="AR19" i="4" s="1"/>
  <c r="CI18" i="4"/>
  <c r="CI19" i="4"/>
  <c r="CJ16" i="4"/>
  <c r="CY16" i="4" s="1"/>
  <c r="W9" i="7"/>
  <c r="AS16" i="4"/>
  <c r="CG25" i="4"/>
  <c r="CG22" i="4"/>
  <c r="W8" i="7"/>
  <c r="AQ17" i="4"/>
  <c r="V10" i="6"/>
  <c r="V12" i="6" s="1"/>
  <c r="V13" i="6" s="1"/>
  <c r="V42" i="4"/>
  <c r="Z16" i="6"/>
  <c r="AA24" i="4"/>
  <c r="S23" i="6"/>
  <c r="W7" i="7"/>
  <c r="W31" i="4"/>
  <c r="X30" i="4"/>
  <c r="X9" i="7" s="1"/>
  <c r="X28" i="4"/>
  <c r="X8" i="7" s="1"/>
  <c r="X27" i="4"/>
  <c r="U19" i="6"/>
  <c r="U14" i="6"/>
  <c r="Y26" i="4"/>
  <c r="DF26" i="4" s="1"/>
  <c r="Z15" i="4"/>
  <c r="DF15" i="4"/>
  <c r="N5" i="8"/>
  <c r="N7" i="8" s="1"/>
  <c r="R26" i="6"/>
  <c r="R27" i="6" s="1"/>
  <c r="R10" i="7"/>
  <c r="R11" i="7" s="1"/>
  <c r="DT5" i="6"/>
  <c r="DT6" i="6" s="1"/>
  <c r="DJ5" i="7"/>
  <c r="DE9" i="8" s="1"/>
  <c r="Y6" i="6"/>
  <c r="DS5" i="6"/>
  <c r="H17" i="8"/>
  <c r="H19" i="8" s="1"/>
  <c r="H28" i="8" s="1"/>
  <c r="P1" i="5"/>
  <c r="P1" i="4"/>
  <c r="P1" i="6" s="1"/>
  <c r="P1" i="7" s="1"/>
  <c r="P1" i="8" s="1"/>
  <c r="Q2" i="4"/>
  <c r="Q2" i="6" s="1"/>
  <c r="Q2" i="7" s="1"/>
  <c r="Q2" i="8" s="1"/>
  <c r="Y42" i="2"/>
  <c r="Y53" i="2" s="1"/>
  <c r="X41" i="2"/>
  <c r="X52" i="2" s="1"/>
  <c r="Q2" i="5"/>
  <c r="AL25" i="4" l="1"/>
  <c r="AL8" i="4"/>
  <c r="AL4" i="6" s="1"/>
  <c r="AL3" i="6"/>
  <c r="AL4" i="7" s="1"/>
  <c r="AX22" i="4"/>
  <c r="CW22" i="6"/>
  <c r="CW23" i="6" s="1"/>
  <c r="CB23" i="6"/>
  <c r="AY22" i="4"/>
  <c r="AM25" i="4"/>
  <c r="AM10" i="4"/>
  <c r="AM3" i="6"/>
  <c r="AM8" i="4"/>
  <c r="AX55" i="2"/>
  <c r="AP6" i="5"/>
  <c r="AP7" i="5" s="1"/>
  <c r="AO7" i="5"/>
  <c r="CK6" i="5"/>
  <c r="CZ6" i="5" s="1"/>
  <c r="CH8" i="4"/>
  <c r="AK12" i="4"/>
  <c r="AK4" i="6"/>
  <c r="AK5" i="6" s="1"/>
  <c r="AK6" i="6" s="1"/>
  <c r="CJ11" i="5"/>
  <c r="AN13" i="5"/>
  <c r="CH3" i="6"/>
  <c r="AK4" i="7"/>
  <c r="CF4" i="7" s="1"/>
  <c r="AE21" i="8"/>
  <c r="AA69" i="2"/>
  <c r="Z70" i="2"/>
  <c r="AF24" i="6" s="1"/>
  <c r="BU28" i="8"/>
  <c r="CS28" i="8" s="1"/>
  <c r="CS38" i="8" s="1"/>
  <c r="BU19" i="8"/>
  <c r="CS19" i="8" s="1"/>
  <c r="D12" i="8"/>
  <c r="BT11" i="8"/>
  <c r="CC13" i="6"/>
  <c r="CC14" i="6" s="1"/>
  <c r="T14" i="6"/>
  <c r="T19" i="6"/>
  <c r="CC12" i="6"/>
  <c r="CC10" i="6"/>
  <c r="Z18" i="6"/>
  <c r="Q10" i="7"/>
  <c r="CB25" i="6"/>
  <c r="CW25" i="6" s="1"/>
  <c r="Q27" i="6"/>
  <c r="CJ19" i="4"/>
  <c r="CY19" i="4" s="1"/>
  <c r="AR17" i="4"/>
  <c r="CJ17" i="4"/>
  <c r="CY17" i="4" s="1"/>
  <c r="AQ21" i="4"/>
  <c r="AR21" i="4" s="1"/>
  <c r="AT16" i="4"/>
  <c r="AS19" i="4"/>
  <c r="CJ18" i="4"/>
  <c r="CY18" i="4" s="1"/>
  <c r="AS18" i="4"/>
  <c r="Z26" i="4"/>
  <c r="AA15" i="4"/>
  <c r="X7" i="7"/>
  <c r="X31" i="4"/>
  <c r="W10" i="6"/>
  <c r="W42" i="4"/>
  <c r="Y27" i="4"/>
  <c r="DF27" i="4" s="1"/>
  <c r="Y30" i="4"/>
  <c r="CD30" i="4" s="1"/>
  <c r="Y28" i="4"/>
  <c r="CD28" i="4" s="1"/>
  <c r="S26" i="6"/>
  <c r="S27" i="6" s="1"/>
  <c r="S10" i="7"/>
  <c r="S11" i="7" s="1"/>
  <c r="V14" i="6"/>
  <c r="V19" i="6"/>
  <c r="P47" i="4"/>
  <c r="CA47" i="4" s="1"/>
  <c r="O5" i="8"/>
  <c r="O7" i="8" s="1"/>
  <c r="U20" i="6"/>
  <c r="U22" i="6"/>
  <c r="U25" i="6" s="1"/>
  <c r="AA16" i="6"/>
  <c r="AA18" i="6" s="1"/>
  <c r="AB24" i="4"/>
  <c r="CE24" i="4" s="1"/>
  <c r="DS6" i="6"/>
  <c r="I17" i="8"/>
  <c r="I19" i="8" s="1"/>
  <c r="I28" i="8" s="1"/>
  <c r="Q1" i="5"/>
  <c r="Q1" i="4"/>
  <c r="Q1" i="6" s="1"/>
  <c r="Q1" i="7" s="1"/>
  <c r="Q1" i="8" s="1"/>
  <c r="R2" i="5"/>
  <c r="R2" i="4"/>
  <c r="R2" i="6" s="1"/>
  <c r="R2" i="7" s="1"/>
  <c r="R2" i="8" s="1"/>
  <c r="Y41" i="2"/>
  <c r="Y52" i="2" s="1"/>
  <c r="Z42" i="2"/>
  <c r="Z53" i="2" s="1"/>
  <c r="AL12" i="4" l="1"/>
  <c r="AM4" i="7"/>
  <c r="CH4" i="6"/>
  <c r="AK5" i="7"/>
  <c r="CF5" i="7" s="1"/>
  <c r="AL5" i="7"/>
  <c r="AL9" i="8" s="1"/>
  <c r="AP12" i="5"/>
  <c r="AP11" i="5"/>
  <c r="CH12" i="4"/>
  <c r="AQ6" i="5"/>
  <c r="AY55" i="2"/>
  <c r="AO12" i="5"/>
  <c r="AO11" i="5"/>
  <c r="AL5" i="6"/>
  <c r="CH5" i="6"/>
  <c r="AN25" i="4"/>
  <c r="AZ22" i="4"/>
  <c r="AN3" i="6"/>
  <c r="AN10" i="4"/>
  <c r="CI10" i="4" s="1"/>
  <c r="AN8" i="4"/>
  <c r="CJ13" i="5"/>
  <c r="AM12" i="4"/>
  <c r="AM4" i="6"/>
  <c r="AM5" i="7" s="1"/>
  <c r="AM9" i="8" s="1"/>
  <c r="CD31" i="4"/>
  <c r="CD42" i="4" s="1"/>
  <c r="CH25" i="4"/>
  <c r="DH25" i="4"/>
  <c r="CS34" i="8"/>
  <c r="CS36" i="8"/>
  <c r="AF21" i="8"/>
  <c r="AF23" i="8" s="1"/>
  <c r="AB69" i="2"/>
  <c r="AA70" i="2"/>
  <c r="AG24" i="6" s="1"/>
  <c r="CC21" i="8"/>
  <c r="CU21" i="8" s="1"/>
  <c r="AE23" i="8"/>
  <c r="CC23" i="8" s="1"/>
  <c r="CU23" i="8" s="1"/>
  <c r="D13" i="8"/>
  <c r="BT12" i="8"/>
  <c r="CB26" i="6"/>
  <c r="Q11" i="7"/>
  <c r="BZ11" i="7" s="1"/>
  <c r="BZ10" i="7"/>
  <c r="CU10" i="7" s="1"/>
  <c r="D51" i="10" s="1"/>
  <c r="E11" i="8"/>
  <c r="E12" i="8" s="1"/>
  <c r="E13" i="8" s="1"/>
  <c r="E34" i="8" s="1"/>
  <c r="F27" i="7"/>
  <c r="F28" i="7" s="1"/>
  <c r="W12" i="6"/>
  <c r="CC19" i="6"/>
  <c r="CC20" i="6" s="1"/>
  <c r="T22" i="6"/>
  <c r="T25" i="6" s="1"/>
  <c r="T20" i="6"/>
  <c r="CH22" i="4"/>
  <c r="AU16" i="4"/>
  <c r="CK16" i="4"/>
  <c r="AT19" i="4"/>
  <c r="AU19" i="4" s="1"/>
  <c r="AS21" i="4"/>
  <c r="AT21" i="4" s="1"/>
  <c r="AU21" i="4" s="1"/>
  <c r="AT18" i="4"/>
  <c r="AS17" i="4"/>
  <c r="AT17" i="4" s="1"/>
  <c r="AU17" i="4" s="1"/>
  <c r="DH22" i="4"/>
  <c r="CJ21" i="4"/>
  <c r="CY21" i="4" s="1"/>
  <c r="Y8" i="7"/>
  <c r="CB8" i="7" s="1"/>
  <c r="DF28" i="4"/>
  <c r="P5" i="8"/>
  <c r="Q47" i="4"/>
  <c r="Y9" i="7"/>
  <c r="CB9" i="7" s="1"/>
  <c r="DF30" i="4"/>
  <c r="AB15" i="4"/>
  <c r="CE15" i="4" s="1"/>
  <c r="CE26" i="4" s="1"/>
  <c r="CE27" i="4" s="1"/>
  <c r="AA26" i="4"/>
  <c r="Y7" i="7"/>
  <c r="CB7" i="7" s="1"/>
  <c r="Y31" i="4"/>
  <c r="V20" i="6"/>
  <c r="V22" i="6"/>
  <c r="V25" i="6" s="1"/>
  <c r="Z27" i="4"/>
  <c r="Z30" i="4"/>
  <c r="Z28" i="4"/>
  <c r="AB16" i="6"/>
  <c r="AC24" i="4"/>
  <c r="U23" i="6"/>
  <c r="U10" i="7"/>
  <c r="U11" i="7" s="1"/>
  <c r="X10" i="6"/>
  <c r="X12" i="6" s="1"/>
  <c r="X13" i="6" s="1"/>
  <c r="X42" i="4"/>
  <c r="J17" i="8"/>
  <c r="S2" i="5"/>
  <c r="S2" i="4"/>
  <c r="S2" i="6" s="1"/>
  <c r="S2" i="7" s="1"/>
  <c r="S2" i="8" s="1"/>
  <c r="Z41" i="2"/>
  <c r="Z52" i="2" s="1"/>
  <c r="AA42" i="2"/>
  <c r="AA53" i="2" s="1"/>
  <c r="R1" i="5"/>
  <c r="R1" i="4"/>
  <c r="R1" i="6" s="1"/>
  <c r="R1" i="7" s="1"/>
  <c r="R1" i="8" s="1"/>
  <c r="G66" i="10" l="1"/>
  <c r="G67" i="10"/>
  <c r="AN4" i="7"/>
  <c r="CG4" i="7" s="1"/>
  <c r="AZ55" i="2"/>
  <c r="AR6" i="5"/>
  <c r="AO13" i="5"/>
  <c r="AQ7" i="5"/>
  <c r="K17" i="5"/>
  <c r="K19" i="5" s="1"/>
  <c r="AK9" i="8"/>
  <c r="CE9" i="8" s="1"/>
  <c r="CH6" i="6"/>
  <c r="CI3" i="6"/>
  <c r="AL6" i="6"/>
  <c r="CW26" i="6"/>
  <c r="CW27" i="6" s="1"/>
  <c r="CB27" i="6"/>
  <c r="AM5" i="6"/>
  <c r="AM6" i="6" s="1"/>
  <c r="CI8" i="4"/>
  <c r="AN12" i="4"/>
  <c r="AN4" i="6"/>
  <c r="AN5" i="6" s="1"/>
  <c r="AN6" i="6" s="1"/>
  <c r="AP13" i="5"/>
  <c r="CK21" i="4"/>
  <c r="AG21" i="8"/>
  <c r="AG23" i="8" s="1"/>
  <c r="AB70" i="2"/>
  <c r="AH24" i="6" s="1"/>
  <c r="CG24" i="6" s="1"/>
  <c r="AC69" i="2"/>
  <c r="D52" i="10"/>
  <c r="D53" i="10" s="1"/>
  <c r="G100" i="10"/>
  <c r="G206" i="10"/>
  <c r="G289" i="10"/>
  <c r="G303" i="10"/>
  <c r="G372" i="10"/>
  <c r="G521" i="10"/>
  <c r="G523" i="10"/>
  <c r="G111" i="10"/>
  <c r="G177" i="10"/>
  <c r="G184" i="10"/>
  <c r="G265" i="10"/>
  <c r="G366" i="10"/>
  <c r="G329" i="10"/>
  <c r="G491" i="10"/>
  <c r="G540" i="10"/>
  <c r="G123" i="10"/>
  <c r="G167" i="10"/>
  <c r="G226" i="10"/>
  <c r="G288" i="10"/>
  <c r="G395" i="10"/>
  <c r="G367" i="10"/>
  <c r="G349" i="10"/>
  <c r="G544" i="10"/>
  <c r="G97" i="10"/>
  <c r="G207" i="10"/>
  <c r="G186" i="10"/>
  <c r="G204" i="10"/>
  <c r="G369" i="10"/>
  <c r="G441" i="10"/>
  <c r="G337" i="10"/>
  <c r="G480" i="10"/>
  <c r="G109" i="10"/>
  <c r="G236" i="10"/>
  <c r="G328" i="10"/>
  <c r="G304" i="10"/>
  <c r="G364" i="10"/>
  <c r="G449" i="10"/>
  <c r="G422" i="10"/>
  <c r="G110" i="10"/>
  <c r="G224" i="10"/>
  <c r="G203" i="10"/>
  <c r="G279" i="10"/>
  <c r="G382" i="10"/>
  <c r="G454" i="10"/>
  <c r="G426" i="10"/>
  <c r="G93" i="10"/>
  <c r="G137" i="10"/>
  <c r="G196" i="10"/>
  <c r="G251" i="10"/>
  <c r="G365" i="10"/>
  <c r="G278" i="10"/>
  <c r="G503" i="10"/>
  <c r="G437" i="10"/>
  <c r="G267" i="10"/>
  <c r="G112" i="10"/>
  <c r="G241" i="10"/>
  <c r="G71" i="10"/>
  <c r="G527" i="10"/>
  <c r="G559" i="10"/>
  <c r="G506" i="10"/>
  <c r="G432" i="10"/>
  <c r="G314" i="10"/>
  <c r="G466" i="10"/>
  <c r="G316" i="10"/>
  <c r="G542" i="10"/>
  <c r="G537" i="10"/>
  <c r="G99" i="10"/>
  <c r="G179" i="10"/>
  <c r="G239" i="10"/>
  <c r="G547" i="10"/>
  <c r="G485" i="10"/>
  <c r="G456" i="10"/>
  <c r="G448" i="10"/>
  <c r="G550" i="10"/>
  <c r="G98" i="10"/>
  <c r="G164" i="10"/>
  <c r="G146" i="10"/>
  <c r="G255" i="10"/>
  <c r="G357" i="10"/>
  <c r="G436" i="10"/>
  <c r="G474" i="10"/>
  <c r="G534" i="10"/>
  <c r="G175" i="10"/>
  <c r="G90" i="10"/>
  <c r="G248" i="10"/>
  <c r="G331" i="10"/>
  <c r="G430" i="10"/>
  <c r="G397" i="10"/>
  <c r="G478" i="10"/>
  <c r="G538" i="10"/>
  <c r="G84" i="10"/>
  <c r="G194" i="10"/>
  <c r="G182" i="10"/>
  <c r="G183" i="10"/>
  <c r="G356" i="10"/>
  <c r="G413" i="10"/>
  <c r="G269" i="10"/>
  <c r="G418" i="10"/>
  <c r="G161" i="10"/>
  <c r="G129" i="10"/>
  <c r="G246" i="10"/>
  <c r="G326" i="10"/>
  <c r="G433" i="10"/>
  <c r="G509" i="10"/>
  <c r="G481" i="10"/>
  <c r="G555" i="10"/>
  <c r="G173" i="10"/>
  <c r="G172" i="10"/>
  <c r="G259" i="10"/>
  <c r="G273" i="10"/>
  <c r="G336" i="10"/>
  <c r="G500" i="10"/>
  <c r="G476" i="10"/>
  <c r="G174" i="10"/>
  <c r="G185" i="10"/>
  <c r="G268" i="10"/>
  <c r="G225" i="10"/>
  <c r="G242" i="10"/>
  <c r="G526" i="10"/>
  <c r="G494" i="10"/>
  <c r="G157" i="10"/>
  <c r="G134" i="10"/>
  <c r="G260" i="10"/>
  <c r="G318" i="10"/>
  <c r="G95" i="10"/>
  <c r="G401" i="10"/>
  <c r="G460" i="10"/>
  <c r="G562" i="10"/>
  <c r="G374" i="10"/>
  <c r="G322" i="10"/>
  <c r="G220" i="10"/>
  <c r="G198" i="10"/>
  <c r="G135" i="10"/>
  <c r="G484" i="10"/>
  <c r="G565" i="10"/>
  <c r="G465" i="10"/>
  <c r="G417" i="10"/>
  <c r="G262" i="10"/>
  <c r="G501" i="10"/>
  <c r="G380" i="10"/>
  <c r="G452" i="10"/>
  <c r="G160" i="10"/>
  <c r="G493" i="10"/>
  <c r="G543" i="10"/>
  <c r="G290" i="10"/>
  <c r="G497" i="10"/>
  <c r="G541" i="10"/>
  <c r="G371" i="10"/>
  <c r="G261" i="10"/>
  <c r="G256" i="10"/>
  <c r="G218" i="10"/>
  <c r="G155" i="10"/>
  <c r="G231" i="10"/>
  <c r="G162" i="10"/>
  <c r="G86" i="10"/>
  <c r="G235" i="10"/>
  <c r="G327" i="10"/>
  <c r="G421" i="10"/>
  <c r="G393" i="10"/>
  <c r="G469" i="10"/>
  <c r="G532" i="10"/>
  <c r="G119" i="10"/>
  <c r="G154" i="10"/>
  <c r="G222" i="10"/>
  <c r="G275" i="10"/>
  <c r="G391" i="10"/>
  <c r="G354" i="10"/>
  <c r="G520" i="10"/>
  <c r="G535" i="10"/>
  <c r="G148" i="10"/>
  <c r="G258" i="10"/>
  <c r="G217" i="10"/>
  <c r="G317" i="10"/>
  <c r="G420" i="10"/>
  <c r="G505" i="10"/>
  <c r="G472" i="10"/>
  <c r="G552" i="10"/>
  <c r="G105" i="10"/>
  <c r="G232" i="10"/>
  <c r="G315" i="10"/>
  <c r="G291" i="10"/>
  <c r="G360" i="10"/>
  <c r="G414" i="10"/>
  <c r="G362" i="10"/>
  <c r="G551" i="10"/>
  <c r="G130" i="10"/>
  <c r="G240" i="10"/>
  <c r="G319" i="10"/>
  <c r="G312" i="10"/>
  <c r="G402" i="10"/>
  <c r="G444" i="10"/>
  <c r="G554" i="10"/>
  <c r="G118" i="10"/>
  <c r="G249" i="10"/>
  <c r="G332" i="10"/>
  <c r="G308" i="10"/>
  <c r="G377" i="10"/>
  <c r="G453" i="10"/>
  <c r="G429" i="10"/>
  <c r="G114" i="10"/>
  <c r="G228" i="10"/>
  <c r="G216" i="10"/>
  <c r="G283" i="10"/>
  <c r="G386" i="10"/>
  <c r="G458" i="10"/>
  <c r="G435" i="10"/>
  <c r="G563" i="10"/>
  <c r="G299" i="10"/>
  <c r="G200" i="10"/>
  <c r="G296" i="10"/>
  <c r="G285" i="10"/>
  <c r="G96" i="10"/>
  <c r="G510" i="10"/>
  <c r="G321" i="10"/>
  <c r="G431" i="10"/>
  <c r="G531" i="10"/>
  <c r="G325" i="10"/>
  <c r="G529" i="10"/>
  <c r="G102" i="10"/>
  <c r="G447" i="10"/>
  <c r="G390" i="10"/>
  <c r="G158" i="10"/>
  <c r="G252" i="10"/>
  <c r="G136" i="10"/>
  <c r="G439" i="10"/>
  <c r="G522" i="10"/>
  <c r="G388" i="10"/>
  <c r="G376" i="10"/>
  <c r="G438" i="10"/>
  <c r="G106" i="10"/>
  <c r="G150" i="10"/>
  <c r="G213" i="10"/>
  <c r="G271" i="10"/>
  <c r="G378" i="10"/>
  <c r="G350" i="10"/>
  <c r="G516" i="10"/>
  <c r="G514" i="10"/>
  <c r="G80" i="10"/>
  <c r="G190" i="10"/>
  <c r="G159" i="10"/>
  <c r="G339" i="10"/>
  <c r="G352" i="10"/>
  <c r="G396" i="10"/>
  <c r="G477" i="10"/>
  <c r="G471" i="10"/>
  <c r="G92" i="10"/>
  <c r="G219" i="10"/>
  <c r="G311" i="10"/>
  <c r="G287" i="10"/>
  <c r="G347" i="10"/>
  <c r="G564" i="10"/>
  <c r="G519" i="10"/>
  <c r="G545" i="10"/>
  <c r="G169" i="10"/>
  <c r="G151" i="10"/>
  <c r="G257" i="10"/>
  <c r="G195" i="10"/>
  <c r="G424" i="10"/>
  <c r="G496" i="10"/>
  <c r="G463" i="10"/>
  <c r="G132" i="10"/>
  <c r="G87" i="10"/>
  <c r="G205" i="10"/>
  <c r="G297" i="10"/>
  <c r="G387" i="10"/>
  <c r="G359" i="10"/>
  <c r="G358" i="10"/>
  <c r="G446" i="10"/>
  <c r="G79" i="10"/>
  <c r="G180" i="10"/>
  <c r="G263" i="10"/>
  <c r="G277" i="10"/>
  <c r="G351" i="10"/>
  <c r="G504" i="10"/>
  <c r="G489" i="10"/>
  <c r="G178" i="10"/>
  <c r="G189" i="10"/>
  <c r="G281" i="10"/>
  <c r="G238" i="10"/>
  <c r="G295" i="10"/>
  <c r="G530" i="10"/>
  <c r="G498" i="10"/>
  <c r="G568" i="10"/>
  <c r="G512" i="10"/>
  <c r="G405" i="10"/>
  <c r="G399" i="10"/>
  <c r="G264" i="10"/>
  <c r="G191" i="10"/>
  <c r="G197" i="10"/>
  <c r="G94" i="10"/>
  <c r="G553" i="10"/>
  <c r="G464" i="10"/>
  <c r="G427" i="10"/>
  <c r="G528" i="10"/>
  <c r="G434" i="10"/>
  <c r="G116" i="10"/>
  <c r="G425" i="10"/>
  <c r="G404" i="10"/>
  <c r="G561" i="10"/>
  <c r="G170" i="10"/>
  <c r="G181" i="10"/>
  <c r="G133" i="10"/>
  <c r="G335" i="10"/>
  <c r="G344" i="10"/>
  <c r="G375" i="10"/>
  <c r="G473" i="10"/>
  <c r="G69" i="10"/>
  <c r="G144" i="10"/>
  <c r="G254" i="10"/>
  <c r="G163" i="10"/>
  <c r="G313" i="10"/>
  <c r="G416" i="10"/>
  <c r="G492" i="10"/>
  <c r="G468" i="10"/>
  <c r="G549" i="10"/>
  <c r="G156" i="10"/>
  <c r="G125" i="10"/>
  <c r="G250" i="10"/>
  <c r="G138" i="10"/>
  <c r="G411" i="10"/>
  <c r="G487" i="10"/>
  <c r="G459" i="10"/>
  <c r="G126" i="10"/>
  <c r="G227" i="10"/>
  <c r="G306" i="10"/>
  <c r="G324" i="10"/>
  <c r="G398" i="10"/>
  <c r="G440" i="10"/>
  <c r="G548" i="10"/>
  <c r="G76" i="10"/>
  <c r="G120" i="10"/>
  <c r="G168" i="10"/>
  <c r="G234" i="10"/>
  <c r="G348" i="10"/>
  <c r="G423" i="10"/>
  <c r="G495" i="10"/>
  <c r="G81" i="10"/>
  <c r="G143" i="10"/>
  <c r="G244" i="10"/>
  <c r="G323" i="10"/>
  <c r="G340" i="10"/>
  <c r="G415" i="10"/>
  <c r="G457" i="10"/>
  <c r="G557" i="10"/>
  <c r="G122" i="10"/>
  <c r="G253" i="10"/>
  <c r="G345" i="10"/>
  <c r="G381" i="10"/>
  <c r="G533" i="10"/>
  <c r="G462" i="10"/>
  <c r="G276" i="10"/>
  <c r="G409" i="10"/>
  <c r="G292" i="10"/>
  <c r="G330" i="10"/>
  <c r="G309" i="10"/>
  <c r="G310" i="10"/>
  <c r="G127" i="10"/>
  <c r="G131" i="10"/>
  <c r="G245" i="10"/>
  <c r="G142" i="10"/>
  <c r="G300" i="10"/>
  <c r="G403" i="10"/>
  <c r="G475" i="10"/>
  <c r="G451" i="10"/>
  <c r="G490" i="10"/>
  <c r="G88" i="10"/>
  <c r="G215" i="10"/>
  <c r="G298" i="10"/>
  <c r="G274" i="10"/>
  <c r="G341" i="10"/>
  <c r="G560" i="10"/>
  <c r="G515" i="10"/>
  <c r="G539" i="10"/>
  <c r="G117" i="10"/>
  <c r="G223" i="10"/>
  <c r="G302" i="10"/>
  <c r="G320" i="10"/>
  <c r="G389" i="10"/>
  <c r="G428" i="10"/>
  <c r="G518" i="10"/>
  <c r="G128" i="10"/>
  <c r="G74" i="10"/>
  <c r="G201" i="10"/>
  <c r="G284" i="10"/>
  <c r="G383" i="10"/>
  <c r="G346" i="10"/>
  <c r="G525" i="10"/>
  <c r="G567" i="10"/>
  <c r="G140" i="10"/>
  <c r="G78" i="10"/>
  <c r="G243" i="10"/>
  <c r="G305" i="10"/>
  <c r="G412" i="10"/>
  <c r="G384" i="10"/>
  <c r="G443" i="10"/>
  <c r="G145" i="10"/>
  <c r="G91" i="10"/>
  <c r="G214" i="10"/>
  <c r="G301" i="10"/>
  <c r="G400" i="10"/>
  <c r="G363" i="10"/>
  <c r="G379" i="10"/>
  <c r="G467" i="10"/>
  <c r="G83" i="10"/>
  <c r="G193" i="10"/>
  <c r="G272" i="10"/>
  <c r="G286" i="10"/>
  <c r="G355" i="10"/>
  <c r="G513" i="10"/>
  <c r="G208" i="10"/>
  <c r="G171" i="10"/>
  <c r="G165" i="10"/>
  <c r="G153" i="10"/>
  <c r="G149" i="10"/>
  <c r="G524" i="10"/>
  <c r="G517" i="10"/>
  <c r="G75" i="10"/>
  <c r="G202" i="10"/>
  <c r="G294" i="10"/>
  <c r="G270" i="10"/>
  <c r="G333" i="10"/>
  <c r="G556" i="10"/>
  <c r="G511" i="10"/>
  <c r="G536" i="10"/>
  <c r="G152" i="10"/>
  <c r="G104" i="10"/>
  <c r="G247" i="10"/>
  <c r="G338" i="10"/>
  <c r="G407" i="10"/>
  <c r="G483" i="10"/>
  <c r="G455" i="10"/>
  <c r="G115" i="10"/>
  <c r="G70" i="10"/>
  <c r="G188" i="10"/>
  <c r="G280" i="10"/>
  <c r="G370" i="10"/>
  <c r="G343" i="10"/>
  <c r="G508" i="10"/>
  <c r="G546" i="10"/>
  <c r="G72" i="10"/>
  <c r="G107" i="10"/>
  <c r="G121" i="10"/>
  <c r="G229" i="10"/>
  <c r="G282" i="10"/>
  <c r="G410" i="10"/>
  <c r="G486" i="10"/>
  <c r="G566" i="10"/>
  <c r="G101" i="10"/>
  <c r="G211" i="10"/>
  <c r="G199" i="10"/>
  <c r="G230" i="10"/>
  <c r="G373" i="10"/>
  <c r="G445" i="10"/>
  <c r="G392" i="10"/>
  <c r="G89" i="10"/>
  <c r="G124" i="10"/>
  <c r="G192" i="10"/>
  <c r="G237" i="10"/>
  <c r="G361" i="10"/>
  <c r="G221" i="10"/>
  <c r="G499" i="10"/>
  <c r="G85" i="10"/>
  <c r="G147" i="10"/>
  <c r="G82" i="10"/>
  <c r="G187" i="10"/>
  <c r="G342" i="10"/>
  <c r="G419" i="10"/>
  <c r="G461" i="10"/>
  <c r="G450" i="10"/>
  <c r="G141" i="10"/>
  <c r="G166" i="10"/>
  <c r="G558" i="10"/>
  <c r="G488" i="10"/>
  <c r="G502" i="10"/>
  <c r="G470" i="10"/>
  <c r="G368" i="10"/>
  <c r="G233" i="10"/>
  <c r="G77" i="10"/>
  <c r="G139" i="10"/>
  <c r="G266" i="10"/>
  <c r="G212" i="10"/>
  <c r="G334" i="10"/>
  <c r="G394" i="10"/>
  <c r="G479" i="10"/>
  <c r="G442" i="10"/>
  <c r="G507" i="10"/>
  <c r="G113" i="10"/>
  <c r="G210" i="10"/>
  <c r="G293" i="10"/>
  <c r="G307" i="10"/>
  <c r="G385" i="10"/>
  <c r="G103" i="10"/>
  <c r="G406" i="10"/>
  <c r="G482" i="10"/>
  <c r="G408" i="10"/>
  <c r="G176" i="10"/>
  <c r="G108" i="10"/>
  <c r="G73" i="10"/>
  <c r="G209" i="10"/>
  <c r="G353" i="10"/>
  <c r="BV17" i="8"/>
  <c r="J19" i="8"/>
  <c r="J28" i="8" s="1"/>
  <c r="BY16" i="8"/>
  <c r="CT16" i="8" s="1"/>
  <c r="D34" i="8"/>
  <c r="D35" i="8" s="1"/>
  <c r="BT13" i="8"/>
  <c r="BT34" i="8" s="1"/>
  <c r="BT35" i="8" s="1"/>
  <c r="P7" i="8"/>
  <c r="BX7" i="8" s="1"/>
  <c r="BX5" i="8"/>
  <c r="CU11" i="7"/>
  <c r="BZ28" i="7"/>
  <c r="CA27" i="7" s="1"/>
  <c r="CC22" i="6"/>
  <c r="CC23" i="6" s="1"/>
  <c r="T23" i="6"/>
  <c r="W13" i="6"/>
  <c r="AB18" i="6"/>
  <c r="CE18" i="6" s="1"/>
  <c r="CE16" i="6"/>
  <c r="CK17" i="4"/>
  <c r="CI25" i="4"/>
  <c r="AV17" i="4"/>
  <c r="AW17" i="4" s="1"/>
  <c r="AV19" i="4"/>
  <c r="AV16" i="4"/>
  <c r="AW16" i="4" s="1"/>
  <c r="AX16" i="4" s="1"/>
  <c r="CK19" i="4"/>
  <c r="CI22" i="4"/>
  <c r="AU18" i="4"/>
  <c r="CK18" i="4"/>
  <c r="AV21" i="4"/>
  <c r="U26" i="6"/>
  <c r="U27" i="6" s="1"/>
  <c r="AA28" i="4"/>
  <c r="AA8" i="7" s="1"/>
  <c r="AA27" i="4"/>
  <c r="AA30" i="4"/>
  <c r="AA9" i="7" s="1"/>
  <c r="V23" i="6"/>
  <c r="V10" i="7"/>
  <c r="V11" i="7" s="1"/>
  <c r="AC15" i="4"/>
  <c r="AB26" i="4"/>
  <c r="DJ9" i="7"/>
  <c r="X19" i="6"/>
  <c r="X14" i="6"/>
  <c r="DJ7" i="7"/>
  <c r="DF31" i="4"/>
  <c r="Z8" i="7"/>
  <c r="Y10" i="6"/>
  <c r="Y12" i="6" s="1"/>
  <c r="Y13" i="6" s="1"/>
  <c r="Y42" i="4"/>
  <c r="AC16" i="6"/>
  <c r="AD24" i="4"/>
  <c r="Q5" i="8"/>
  <c r="Q7" i="8" s="1"/>
  <c r="R47" i="4"/>
  <c r="Z9" i="7"/>
  <c r="DJ8" i="7"/>
  <c r="Z7" i="7"/>
  <c r="Z31" i="4"/>
  <c r="K17" i="8"/>
  <c r="K19" i="8" s="1"/>
  <c r="K28" i="8" s="1"/>
  <c r="S1" i="5"/>
  <c r="S1" i="4"/>
  <c r="S1" i="6" s="1"/>
  <c r="S1" i="7" s="1"/>
  <c r="S1" i="8" s="1"/>
  <c r="T2" i="5"/>
  <c r="T2" i="4"/>
  <c r="T2" i="6" s="1"/>
  <c r="T2" i="7" s="1"/>
  <c r="T2" i="8" s="1"/>
  <c r="AB42" i="2"/>
  <c r="AB53" i="2" s="1"/>
  <c r="AA41" i="2"/>
  <c r="AA52" i="2" s="1"/>
  <c r="C41" i="9" l="1"/>
  <c r="C43" i="9" s="1"/>
  <c r="AO25" i="4"/>
  <c r="AO8" i="4"/>
  <c r="AO10" i="4"/>
  <c r="AO3" i="6"/>
  <c r="BA22" i="4"/>
  <c r="CI12" i="4"/>
  <c r="CL6" i="5"/>
  <c r="AR7" i="5"/>
  <c r="BA55" i="2"/>
  <c r="AS6" i="5"/>
  <c r="AS7" i="5" s="1"/>
  <c r="AP8" i="4"/>
  <c r="AP25" i="4"/>
  <c r="BB22" i="4"/>
  <c r="AP3" i="6"/>
  <c r="AP10" i="4"/>
  <c r="CI4" i="6"/>
  <c r="AN5" i="7"/>
  <c r="CI5" i="6"/>
  <c r="AQ11" i="5"/>
  <c r="AQ12" i="5"/>
  <c r="CK12" i="5" s="1"/>
  <c r="CZ12" i="5" s="1"/>
  <c r="CK7" i="5"/>
  <c r="CZ7" i="5" s="1"/>
  <c r="AH21" i="8"/>
  <c r="AD69" i="2"/>
  <c r="AC70" i="2"/>
  <c r="AI24" i="6" s="1"/>
  <c r="CU28" i="7"/>
  <c r="CV27" i="7" s="1"/>
  <c r="C19" i="9"/>
  <c r="C22" i="9" s="1"/>
  <c r="BV28" i="8"/>
  <c r="BV19" i="8"/>
  <c r="E35" i="8"/>
  <c r="G27" i="7"/>
  <c r="G28" i="7" s="1"/>
  <c r="F11" i="8"/>
  <c r="F12" i="8" s="1"/>
  <c r="F13" i="8" s="1"/>
  <c r="F34" i="8" s="1"/>
  <c r="F35" i="8" s="1"/>
  <c r="CD10" i="6"/>
  <c r="T10" i="7"/>
  <c r="CC25" i="6"/>
  <c r="T26" i="6"/>
  <c r="CD13" i="6"/>
  <c r="CD14" i="6" s="1"/>
  <c r="W14" i="6"/>
  <c r="W19" i="6"/>
  <c r="AC18" i="6"/>
  <c r="CD12" i="6"/>
  <c r="AW19" i="4"/>
  <c r="AX19" i="4" s="1"/>
  <c r="AV18" i="4"/>
  <c r="AW18" i="4" s="1"/>
  <c r="DJ16" i="4"/>
  <c r="CL17" i="4"/>
  <c r="CL16" i="4"/>
  <c r="AY16" i="4"/>
  <c r="AX17" i="4"/>
  <c r="DJ17" i="4"/>
  <c r="AW21" i="4"/>
  <c r="AX21" i="4" s="1"/>
  <c r="V26" i="6"/>
  <c r="V27" i="6" s="1"/>
  <c r="AD16" i="6"/>
  <c r="AD18" i="6" s="1"/>
  <c r="AE24" i="4"/>
  <c r="CF24" i="4" s="1"/>
  <c r="CX24" i="4" s="1"/>
  <c r="X20" i="6"/>
  <c r="X22" i="6"/>
  <c r="X25" i="6" s="1"/>
  <c r="AA7" i="7"/>
  <c r="AA31" i="4"/>
  <c r="Z10" i="6"/>
  <c r="Z42" i="4"/>
  <c r="Y19" i="6"/>
  <c r="Y14" i="6"/>
  <c r="S47" i="4"/>
  <c r="CB47" i="4" s="1"/>
  <c r="CW47" i="4" s="1"/>
  <c r="R5" i="8"/>
  <c r="R7" i="8" s="1"/>
  <c r="AB30" i="4"/>
  <c r="AB9" i="7" s="1"/>
  <c r="CC9" i="7" s="1"/>
  <c r="AB28" i="4"/>
  <c r="CE28" i="4" s="1"/>
  <c r="AB27" i="4"/>
  <c r="DS10" i="6"/>
  <c r="DS12" i="6" s="1"/>
  <c r="DS13" i="6" s="1"/>
  <c r="DF42" i="4"/>
  <c r="DX31" i="4" s="1"/>
  <c r="AC26" i="4"/>
  <c r="AD15" i="4"/>
  <c r="L17" i="8"/>
  <c r="T1" i="5"/>
  <c r="T1" i="4"/>
  <c r="T1" i="6" s="1"/>
  <c r="T1" i="7" s="1"/>
  <c r="T1" i="8" s="1"/>
  <c r="U2" i="5"/>
  <c r="U2" i="4"/>
  <c r="U2" i="6" s="1"/>
  <c r="U2" i="7" s="1"/>
  <c r="U2" i="8" s="1"/>
  <c r="AC42" i="2"/>
  <c r="AC53" i="2" s="1"/>
  <c r="AB41" i="2"/>
  <c r="AB52" i="2" s="1"/>
  <c r="AQ13" i="5" l="1"/>
  <c r="CK11" i="5"/>
  <c r="CZ11" i="5" s="1"/>
  <c r="AP4" i="6"/>
  <c r="AP5" i="7" s="1"/>
  <c r="AP9" i="8" s="1"/>
  <c r="AP12" i="4"/>
  <c r="CI6" i="6"/>
  <c r="AS11" i="5"/>
  <c r="AS12" i="5"/>
  <c r="AN9" i="8"/>
  <c r="CF9" i="8" s="1"/>
  <c r="CG5" i="7"/>
  <c r="BB55" i="2"/>
  <c r="AT6" i="5"/>
  <c r="AO4" i="7"/>
  <c r="AR12" i="5"/>
  <c r="AR11" i="5"/>
  <c r="AO4" i="6"/>
  <c r="AO5" i="6" s="1"/>
  <c r="AO12" i="4"/>
  <c r="AP4" i="7"/>
  <c r="AI21" i="8"/>
  <c r="AI23" i="8" s="1"/>
  <c r="AD70" i="2"/>
  <c r="AJ24" i="6" s="1"/>
  <c r="AE69" i="2"/>
  <c r="CD21" i="8"/>
  <c r="AH23" i="8"/>
  <c r="CD23" i="8" s="1"/>
  <c r="M17" i="8"/>
  <c r="BW17" i="8" s="1"/>
  <c r="L19" i="8"/>
  <c r="L28" i="8" s="1"/>
  <c r="C23" i="9"/>
  <c r="T11" i="7"/>
  <c r="CA11" i="7" s="1"/>
  <c r="CA10" i="7"/>
  <c r="CD19" i="6"/>
  <c r="CD20" i="6" s="1"/>
  <c r="W22" i="6"/>
  <c r="W25" i="6" s="1"/>
  <c r="W20" i="6"/>
  <c r="T27" i="6"/>
  <c r="CC26" i="6"/>
  <c r="CC27" i="6" s="1"/>
  <c r="Z12" i="6"/>
  <c r="CE30" i="4"/>
  <c r="CE31" i="4" s="1"/>
  <c r="CE42" i="4" s="1"/>
  <c r="DJ19" i="4"/>
  <c r="AX18" i="4"/>
  <c r="DJ18" i="4"/>
  <c r="DJ21" i="4"/>
  <c r="AY21" i="4"/>
  <c r="AY19" i="4"/>
  <c r="AY17" i="4"/>
  <c r="CL21" i="4"/>
  <c r="AZ16" i="4"/>
  <c r="BA16" i="4" s="1"/>
  <c r="CJ22" i="4"/>
  <c r="CY22" i="4" s="1"/>
  <c r="CL19" i="4"/>
  <c r="CL18" i="4"/>
  <c r="T47" i="4"/>
  <c r="S5" i="8"/>
  <c r="DX12" i="4"/>
  <c r="DX41" i="4"/>
  <c r="DX7" i="4"/>
  <c r="DX26" i="4"/>
  <c r="DX8" i="4"/>
  <c r="DX29" i="4"/>
  <c r="DX42" i="4"/>
  <c r="DX23" i="4"/>
  <c r="DX25" i="4"/>
  <c r="DX13" i="4"/>
  <c r="DX17" i="4"/>
  <c r="DX37" i="4"/>
  <c r="DX14" i="4"/>
  <c r="DX9" i="4"/>
  <c r="DX21" i="4"/>
  <c r="DX39" i="4"/>
  <c r="DX22" i="4"/>
  <c r="DX10" i="4"/>
  <c r="DX18" i="4"/>
  <c r="DX6" i="4"/>
  <c r="DX20" i="4"/>
  <c r="DX32" i="4"/>
  <c r="DX4" i="4"/>
  <c r="DX5" i="4"/>
  <c r="DX16" i="4"/>
  <c r="DX11" i="4"/>
  <c r="DX36" i="4"/>
  <c r="DX40" i="4"/>
  <c r="DX33" i="4"/>
  <c r="DX35" i="4"/>
  <c r="DX34" i="4"/>
  <c r="DX15" i="4"/>
  <c r="DX24" i="4"/>
  <c r="DX38" i="4"/>
  <c r="DX19" i="4"/>
  <c r="DX27" i="4"/>
  <c r="DX30" i="4"/>
  <c r="DX28" i="4"/>
  <c r="X23" i="6"/>
  <c r="X10" i="7"/>
  <c r="X11" i="7" s="1"/>
  <c r="AA10" i="6"/>
  <c r="AA12" i="6" s="1"/>
  <c r="AA13" i="6" s="1"/>
  <c r="AA42" i="4"/>
  <c r="DS14" i="6"/>
  <c r="DS19" i="6"/>
  <c r="AD26" i="4"/>
  <c r="AE15" i="4"/>
  <c r="CF15" i="4" s="1"/>
  <c r="Y22" i="6"/>
  <c r="Y25" i="6" s="1"/>
  <c r="Y20" i="6"/>
  <c r="AC27" i="4"/>
  <c r="AC30" i="4"/>
  <c r="AC28" i="4"/>
  <c r="AB7" i="7"/>
  <c r="CC7" i="7" s="1"/>
  <c r="AB31" i="4"/>
  <c r="AE16" i="6"/>
  <c r="AE18" i="6" s="1"/>
  <c r="CF18" i="6" s="1"/>
  <c r="CX18" i="6" s="1"/>
  <c r="AF24" i="4"/>
  <c r="AB8" i="7"/>
  <c r="CC8" i="7" s="1"/>
  <c r="U1" i="4"/>
  <c r="U1" i="6" s="1"/>
  <c r="U1" i="7" s="1"/>
  <c r="U1" i="8" s="1"/>
  <c r="U1" i="5"/>
  <c r="V2" i="5"/>
  <c r="V2" i="4"/>
  <c r="V2" i="6" s="1"/>
  <c r="V2" i="7" s="1"/>
  <c r="V2" i="8" s="1"/>
  <c r="AD42" i="2"/>
  <c r="AD53" i="2" s="1"/>
  <c r="AC41" i="2"/>
  <c r="AC52" i="2" s="1"/>
  <c r="AP5" i="6" l="1"/>
  <c r="AP6" i="6" s="1"/>
  <c r="AO6" i="6"/>
  <c r="AS13" i="5"/>
  <c r="AT7" i="5"/>
  <c r="AO5" i="7"/>
  <c r="BC55" i="2"/>
  <c r="AU6" i="5"/>
  <c r="AR13" i="5"/>
  <c r="AQ10" i="4"/>
  <c r="CJ10" i="4" s="1"/>
  <c r="CY10" i="4" s="1"/>
  <c r="AQ8" i="4"/>
  <c r="AQ3" i="6"/>
  <c r="AQ25" i="4"/>
  <c r="CJ25" i="4" s="1"/>
  <c r="CY25" i="4" s="1"/>
  <c r="BC22" i="4"/>
  <c r="CK13" i="5"/>
  <c r="CZ13" i="5" s="1"/>
  <c r="AJ21" i="8"/>
  <c r="AJ23" i="8" s="1"/>
  <c r="AE70" i="2"/>
  <c r="AK24" i="6" s="1"/>
  <c r="AF69" i="2"/>
  <c r="N17" i="8"/>
  <c r="M19" i="8"/>
  <c r="M28" i="8" s="1"/>
  <c r="BZ16" i="8"/>
  <c r="S7" i="8"/>
  <c r="BY7" i="8" s="1"/>
  <c r="CT7" i="8" s="1"/>
  <c r="BY5" i="8"/>
  <c r="CT5" i="8" s="1"/>
  <c r="CX15" i="4"/>
  <c r="CX26" i="4" s="1"/>
  <c r="CX27" i="4" s="1"/>
  <c r="CF26" i="4"/>
  <c r="CF27" i="4" s="1"/>
  <c r="CA28" i="7"/>
  <c r="CB27" i="7" s="1"/>
  <c r="G11" i="8"/>
  <c r="H27" i="7"/>
  <c r="H28" i="7" s="1"/>
  <c r="Z13" i="6"/>
  <c r="CF16" i="6"/>
  <c r="CX16" i="6" s="1"/>
  <c r="CD22" i="6"/>
  <c r="CD23" i="6" s="1"/>
  <c r="W23" i="6"/>
  <c r="CM16" i="4"/>
  <c r="AZ17" i="4"/>
  <c r="BB16" i="4"/>
  <c r="BC16" i="4" s="1"/>
  <c r="BD16" i="4" s="1"/>
  <c r="AY18" i="4"/>
  <c r="AC8" i="7"/>
  <c r="AZ19" i="4"/>
  <c r="CK22" i="4"/>
  <c r="AC9" i="7"/>
  <c r="AZ21" i="4"/>
  <c r="BA21" i="4" s="1"/>
  <c r="X26" i="6"/>
  <c r="X27" i="6" s="1"/>
  <c r="AE26" i="4"/>
  <c r="AF15" i="4"/>
  <c r="AA14" i="6"/>
  <c r="AA19" i="6"/>
  <c r="AB10" i="6"/>
  <c r="AB42" i="4"/>
  <c r="AD30" i="4"/>
  <c r="AD9" i="7" s="1"/>
  <c r="AD27" i="4"/>
  <c r="AD28" i="4"/>
  <c r="DS20" i="6"/>
  <c r="DS22" i="6"/>
  <c r="AF16" i="6"/>
  <c r="AG24" i="4"/>
  <c r="Y23" i="6"/>
  <c r="T5" i="8"/>
  <c r="T7" i="8" s="1"/>
  <c r="U47" i="4"/>
  <c r="AC7" i="7"/>
  <c r="AC31" i="4"/>
  <c r="DD17" i="8"/>
  <c r="V1" i="5"/>
  <c r="V1" i="4"/>
  <c r="V1" i="6" s="1"/>
  <c r="V1" i="7" s="1"/>
  <c r="V1" i="8" s="1"/>
  <c r="W2" i="5"/>
  <c r="W2" i="4"/>
  <c r="W2" i="6" s="1"/>
  <c r="W2" i="7" s="1"/>
  <c r="W2" i="8" s="1"/>
  <c r="AE42" i="2"/>
  <c r="AE53" i="2" s="1"/>
  <c r="AD41" i="2"/>
  <c r="AD52" i="2" s="1"/>
  <c r="CJ3" i="6" l="1"/>
  <c r="CY3" i="6" s="1"/>
  <c r="AQ4" i="7"/>
  <c r="CH4" i="7" s="1"/>
  <c r="CW4" i="7" s="1"/>
  <c r="BD55" i="2"/>
  <c r="AV6" i="5"/>
  <c r="AQ12" i="4"/>
  <c r="AQ4" i="6"/>
  <c r="CJ8" i="4"/>
  <c r="AO9" i="8"/>
  <c r="AT12" i="5"/>
  <c r="CL12" i="5" s="1"/>
  <c r="AT11" i="5"/>
  <c r="CL7" i="5"/>
  <c r="AR10" i="4"/>
  <c r="AR25" i="4"/>
  <c r="AR8" i="4"/>
  <c r="BD22" i="4"/>
  <c r="AR3" i="6"/>
  <c r="AR4" i="7" s="1"/>
  <c r="AS25" i="4"/>
  <c r="AS3" i="6"/>
  <c r="AS10" i="4"/>
  <c r="BE22" i="4"/>
  <c r="AS8" i="4"/>
  <c r="DU3" i="6"/>
  <c r="DL4" i="7" s="1"/>
  <c r="DJ8" i="4"/>
  <c r="DJ10" i="4"/>
  <c r="CM6" i="5"/>
  <c r="AU7" i="5"/>
  <c r="CH24" i="6"/>
  <c r="AK21" i="8"/>
  <c r="AG69" i="2"/>
  <c r="AF70" i="2"/>
  <c r="AL24" i="6" s="1"/>
  <c r="N19" i="8"/>
  <c r="N28" i="8" s="1"/>
  <c r="O17" i="8"/>
  <c r="DS25" i="6"/>
  <c r="DJ10" i="7" s="1"/>
  <c r="DJ11" i="7" s="1"/>
  <c r="G12" i="8"/>
  <c r="BU11" i="8"/>
  <c r="CS11" i="8" s="1"/>
  <c r="BW19" i="8"/>
  <c r="AB12" i="6"/>
  <c r="CE10" i="6"/>
  <c r="Z14" i="6"/>
  <c r="Z19" i="6"/>
  <c r="AF18" i="6"/>
  <c r="W10" i="7"/>
  <c r="CD25" i="6"/>
  <c r="W26" i="6"/>
  <c r="CN16" i="4"/>
  <c r="CZ16" i="4" s="1"/>
  <c r="CL22" i="4"/>
  <c r="CM21" i="4"/>
  <c r="BB21" i="4"/>
  <c r="BC21" i="4" s="1"/>
  <c r="BD21" i="4" s="1"/>
  <c r="DJ22" i="4"/>
  <c r="BE16" i="4"/>
  <c r="BA19" i="4"/>
  <c r="BA17" i="4"/>
  <c r="AZ18" i="4"/>
  <c r="BA18" i="4" s="1"/>
  <c r="U5" i="8"/>
  <c r="U7" i="8" s="1"/>
  <c r="V47" i="4"/>
  <c r="CC47" i="4" s="1"/>
  <c r="Y26" i="6"/>
  <c r="Y27" i="6" s="1"/>
  <c r="Y10" i="7"/>
  <c r="Y11" i="7" s="1"/>
  <c r="AD8" i="7"/>
  <c r="AA20" i="6"/>
  <c r="AA22" i="6"/>
  <c r="AA25" i="6" s="1"/>
  <c r="AD7" i="7"/>
  <c r="AD31" i="4"/>
  <c r="AC10" i="6"/>
  <c r="AC42" i="4"/>
  <c r="AG16" i="6"/>
  <c r="AG18" i="6" s="1"/>
  <c r="AH24" i="4"/>
  <c r="CG24" i="4" s="1"/>
  <c r="AG15" i="4"/>
  <c r="AF26" i="4"/>
  <c r="DS23" i="6"/>
  <c r="AE30" i="4"/>
  <c r="CF30" i="4" s="1"/>
  <c r="CX30" i="4" s="1"/>
  <c r="AE28" i="4"/>
  <c r="AE8" i="7" s="1"/>
  <c r="AE27" i="4"/>
  <c r="DD19" i="8"/>
  <c r="DD28" i="8" s="1"/>
  <c r="W1" i="5"/>
  <c r="W1" i="4"/>
  <c r="W1" i="6" s="1"/>
  <c r="W1" i="7" s="1"/>
  <c r="W1" i="8" s="1"/>
  <c r="X2" i="5"/>
  <c r="X2" i="4"/>
  <c r="X2" i="6" s="1"/>
  <c r="X2" i="7" s="1"/>
  <c r="X2" i="8" s="1"/>
  <c r="AF42" i="2"/>
  <c r="AF53" i="2" s="1"/>
  <c r="AE41" i="2"/>
  <c r="AE52" i="2" s="1"/>
  <c r="AS4" i="6" l="1"/>
  <c r="AS5" i="7" s="1"/>
  <c r="AS9" i="8" s="1"/>
  <c r="AS12" i="4"/>
  <c r="CJ12" i="4"/>
  <c r="CY8" i="4"/>
  <c r="AQ5" i="7"/>
  <c r="CJ4" i="6"/>
  <c r="CY4" i="6" s="1"/>
  <c r="AR4" i="6"/>
  <c r="AR12" i="4"/>
  <c r="AU12" i="5"/>
  <c r="AU11" i="5"/>
  <c r="AS4" i="7"/>
  <c r="AV7" i="5"/>
  <c r="AT13" i="5"/>
  <c r="CL11" i="5"/>
  <c r="BE55" i="2"/>
  <c r="AW6" i="5"/>
  <c r="AW7" i="5" s="1"/>
  <c r="AQ5" i="6"/>
  <c r="DJ12" i="4"/>
  <c r="DU4" i="6"/>
  <c r="AL21" i="8"/>
  <c r="AL23" i="8" s="1"/>
  <c r="AH69" i="2"/>
  <c r="AG70" i="2"/>
  <c r="AM24" i="6" s="1"/>
  <c r="CE21" i="8"/>
  <c r="AK23" i="8"/>
  <c r="CE23" i="8" s="1"/>
  <c r="DS26" i="6"/>
  <c r="DS27" i="6" s="1"/>
  <c r="P17" i="8"/>
  <c r="O19" i="8"/>
  <c r="O28" i="8" s="1"/>
  <c r="G13" i="8"/>
  <c r="BU12" i="8"/>
  <c r="CS12" i="8" s="1"/>
  <c r="BW28" i="8"/>
  <c r="CD8" i="7"/>
  <c r="CV8" i="7" s="1"/>
  <c r="E49" i="10" s="1"/>
  <c r="W11" i="7"/>
  <c r="CB11" i="7" s="1"/>
  <c r="CB10" i="7"/>
  <c r="I27" i="7"/>
  <c r="I28" i="7" s="1"/>
  <c r="H11" i="8"/>
  <c r="H12" i="8" s="1"/>
  <c r="H13" i="8" s="1"/>
  <c r="H34" i="8" s="1"/>
  <c r="AC12" i="6"/>
  <c r="W27" i="6"/>
  <c r="CD26" i="6"/>
  <c r="CD27" i="6" s="1"/>
  <c r="Z22" i="6"/>
  <c r="Z25" i="6" s="1"/>
  <c r="Z20" i="6"/>
  <c r="AB13" i="6"/>
  <c r="CE12" i="6"/>
  <c r="CM18" i="4"/>
  <c r="CN21" i="4"/>
  <c r="CZ21" i="4" s="1"/>
  <c r="BB19" i="4"/>
  <c r="BC19" i="4" s="1"/>
  <c r="BD19" i="4" s="1"/>
  <c r="CM19" i="4"/>
  <c r="BE21" i="4"/>
  <c r="BF21" i="4" s="1"/>
  <c r="BG21" i="4" s="1"/>
  <c r="BB18" i="4"/>
  <c r="BF16" i="4"/>
  <c r="BB17" i="4"/>
  <c r="CM17" i="4"/>
  <c r="CF28" i="4"/>
  <c r="AF27" i="4"/>
  <c r="AF28" i="4"/>
  <c r="AF30" i="4"/>
  <c r="AD10" i="6"/>
  <c r="AD12" i="6" s="1"/>
  <c r="AD13" i="6" s="1"/>
  <c r="AD42" i="4"/>
  <c r="AG26" i="4"/>
  <c r="AH15" i="4"/>
  <c r="CG15" i="4" s="1"/>
  <c r="CG26" i="4" s="1"/>
  <c r="CG27" i="4" s="1"/>
  <c r="AA10" i="7"/>
  <c r="AA11" i="7" s="1"/>
  <c r="AA23" i="6"/>
  <c r="AE7" i="7"/>
  <c r="CD7" i="7" s="1"/>
  <c r="CV7" i="7" s="1"/>
  <c r="E48" i="10" s="1"/>
  <c r="AE31" i="4"/>
  <c r="AH16" i="6"/>
  <c r="AH18" i="6" s="1"/>
  <c r="CG18" i="6" s="1"/>
  <c r="AI24" i="4"/>
  <c r="AE9" i="7"/>
  <c r="CD9" i="7" s="1"/>
  <c r="CV9" i="7" s="1"/>
  <c r="E50" i="10" s="1"/>
  <c r="W47" i="4"/>
  <c r="X47" i="4" s="1"/>
  <c r="Y47" i="4" s="1"/>
  <c r="Z47" i="4" s="1"/>
  <c r="V5" i="8"/>
  <c r="X1" i="5"/>
  <c r="X1" i="4"/>
  <c r="X1" i="6" s="1"/>
  <c r="X1" i="7" s="1"/>
  <c r="X1" i="8" s="1"/>
  <c r="Y2" i="4"/>
  <c r="Y2" i="6" s="1"/>
  <c r="Y2" i="7" s="1"/>
  <c r="Y2" i="8" s="1"/>
  <c r="AG42" i="2"/>
  <c r="AG53" i="2" s="1"/>
  <c r="AF41" i="2"/>
  <c r="AF52" i="2" s="1"/>
  <c r="Y2" i="5"/>
  <c r="AS5" i="6" l="1"/>
  <c r="AS6" i="6" s="1"/>
  <c r="DU5" i="6"/>
  <c r="DU6" i="6" s="1"/>
  <c r="DL5" i="7"/>
  <c r="DG9" i="8" s="1"/>
  <c r="AV12" i="5"/>
  <c r="AV11" i="5"/>
  <c r="AQ9" i="8"/>
  <c r="CG9" i="8" s="1"/>
  <c r="CV9" i="8" s="1"/>
  <c r="CH5" i="7"/>
  <c r="CW5" i="7" s="1"/>
  <c r="AQ6" i="6"/>
  <c r="CJ5" i="6"/>
  <c r="F40" i="10"/>
  <c r="CY12" i="4"/>
  <c r="AW11" i="5"/>
  <c r="AW12" i="5"/>
  <c r="CM7" i="5"/>
  <c r="AR5" i="6"/>
  <c r="AR5" i="7"/>
  <c r="BF55" i="2"/>
  <c r="AX6" i="5"/>
  <c r="AU13" i="5"/>
  <c r="AT3" i="6"/>
  <c r="BF22" i="4"/>
  <c r="AT10" i="4"/>
  <c r="CK10" i="4" s="1"/>
  <c r="AT25" i="4"/>
  <c r="AT8" i="4"/>
  <c r="CL13" i="5"/>
  <c r="AM21" i="8"/>
  <c r="AM23" i="8" s="1"/>
  <c r="AI69" i="2"/>
  <c r="AH70" i="2"/>
  <c r="AN24" i="6" s="1"/>
  <c r="Q17" i="8"/>
  <c r="P19" i="8"/>
  <c r="P28" i="8" s="1"/>
  <c r="CA16" i="8"/>
  <c r="DE16" i="8"/>
  <c r="G34" i="8"/>
  <c r="G35" i="8" s="1"/>
  <c r="BU13" i="8"/>
  <c r="V7" i="8"/>
  <c r="BZ7" i="8" s="1"/>
  <c r="BZ5" i="8"/>
  <c r="CB28" i="7"/>
  <c r="CC27" i="7" s="1"/>
  <c r="CX28" i="4"/>
  <c r="CX31" i="4" s="1"/>
  <c r="CX42" i="4" s="1"/>
  <c r="CF31" i="4"/>
  <c r="CF42" i="4" s="1"/>
  <c r="AC13" i="6"/>
  <c r="Z23" i="6"/>
  <c r="CG16" i="6"/>
  <c r="AB19" i="6"/>
  <c r="AB14" i="6"/>
  <c r="CE13" i="6"/>
  <c r="CE14" i="6" s="1"/>
  <c r="CN19" i="4"/>
  <c r="CZ19" i="4" s="1"/>
  <c r="AF8" i="7"/>
  <c r="BC18" i="4"/>
  <c r="BD18" i="4" s="1"/>
  <c r="BC17" i="4"/>
  <c r="BE19" i="4"/>
  <c r="BF19" i="4" s="1"/>
  <c r="BG19" i="4" s="1"/>
  <c r="CO21" i="4"/>
  <c r="AF9" i="7"/>
  <c r="BG16" i="4"/>
  <c r="CO16" i="4"/>
  <c r="BH21" i="4"/>
  <c r="BI21" i="4" s="1"/>
  <c r="AA26" i="6"/>
  <c r="AA27" i="6" s="1"/>
  <c r="W5" i="8"/>
  <c r="W7" i="8" s="1"/>
  <c r="AI16" i="6"/>
  <c r="AJ24" i="4"/>
  <c r="AF7" i="7"/>
  <c r="AF31" i="4"/>
  <c r="AD19" i="6"/>
  <c r="AD14" i="6"/>
  <c r="AH26" i="4"/>
  <c r="AI15" i="4"/>
  <c r="AE10" i="6"/>
  <c r="AE12" i="6" s="1"/>
  <c r="AE13" i="6" s="1"/>
  <c r="AE42" i="4"/>
  <c r="AG30" i="4"/>
  <c r="AG9" i="7" s="1"/>
  <c r="AG28" i="4"/>
  <c r="AG27" i="4"/>
  <c r="BX17" i="8"/>
  <c r="Y1" i="5"/>
  <c r="Y1" i="4"/>
  <c r="Y1" i="6" s="1"/>
  <c r="Y1" i="7" s="1"/>
  <c r="Y1" i="8" s="1"/>
  <c r="Z2" i="5"/>
  <c r="AH42" i="2"/>
  <c r="AH53" i="2" s="1"/>
  <c r="AG41" i="2"/>
  <c r="AG52" i="2" s="1"/>
  <c r="Z2" i="4"/>
  <c r="Z2" i="6" s="1"/>
  <c r="Z2" i="7" s="1"/>
  <c r="Z2" i="8" s="1"/>
  <c r="F44" i="10" l="1"/>
  <c r="CM12" i="5"/>
  <c r="AV13" i="5"/>
  <c r="AV10" i="4" s="1"/>
  <c r="CM11" i="5"/>
  <c r="CJ6" i="6"/>
  <c r="CY5" i="6"/>
  <c r="CY6" i="6" s="1"/>
  <c r="AR9" i="8"/>
  <c r="AR6" i="6"/>
  <c r="CK3" i="6"/>
  <c r="AT4" i="7"/>
  <c r="CI4" i="7" s="1"/>
  <c r="BG22" i="4"/>
  <c r="AU25" i="4"/>
  <c r="AU8" i="4"/>
  <c r="AU10" i="4"/>
  <c r="AU3" i="6"/>
  <c r="AW13" i="5"/>
  <c r="CK25" i="4"/>
  <c r="AX7" i="5"/>
  <c r="CK8" i="4"/>
  <c r="AT12" i="4"/>
  <c r="AT4" i="6"/>
  <c r="BG55" i="2"/>
  <c r="AY6" i="5"/>
  <c r="DL21" i="4"/>
  <c r="BJ21" i="4"/>
  <c r="CP21" i="4"/>
  <c r="CI24" i="6"/>
  <c r="AN21" i="8"/>
  <c r="AJ69" i="2"/>
  <c r="AI70" i="2"/>
  <c r="AO24" i="6" s="1"/>
  <c r="R17" i="8"/>
  <c r="Q19" i="8"/>
  <c r="Q28" i="8" s="1"/>
  <c r="BU34" i="8"/>
  <c r="BU35" i="8" s="1"/>
  <c r="CS13" i="8"/>
  <c r="H35" i="8"/>
  <c r="CF12" i="6"/>
  <c r="CX12" i="6" s="1"/>
  <c r="J27" i="7"/>
  <c r="J28" i="7" s="1"/>
  <c r="I11" i="8"/>
  <c r="I12" i="8" s="1"/>
  <c r="I13" i="8" s="1"/>
  <c r="I34" i="8" s="1"/>
  <c r="I35" i="8" s="1"/>
  <c r="CF13" i="6"/>
  <c r="AC19" i="6"/>
  <c r="AC14" i="6"/>
  <c r="CF10" i="6"/>
  <c r="CX10" i="6" s="1"/>
  <c r="Z26" i="6"/>
  <c r="Z10" i="7"/>
  <c r="AI18" i="6"/>
  <c r="AB20" i="6"/>
  <c r="CE19" i="6"/>
  <c r="CE20" i="6" s="1"/>
  <c r="AB22" i="6"/>
  <c r="AB25" i="6" s="1"/>
  <c r="BD17" i="4"/>
  <c r="CN17" i="4"/>
  <c r="CZ17" i="4" s="1"/>
  <c r="CN18" i="4"/>
  <c r="CZ18" i="4" s="1"/>
  <c r="BH16" i="4"/>
  <c r="BI16" i="4" s="1"/>
  <c r="CO19" i="4"/>
  <c r="BE18" i="4"/>
  <c r="BF18" i="4" s="1"/>
  <c r="BG18" i="4" s="1"/>
  <c r="BH19" i="4"/>
  <c r="BI19" i="4" s="1"/>
  <c r="CM22" i="4"/>
  <c r="AJ16" i="6"/>
  <c r="AJ18" i="6" s="1"/>
  <c r="AK24" i="4"/>
  <c r="CH24" i="4" s="1"/>
  <c r="AI26" i="4"/>
  <c r="AJ15" i="4"/>
  <c r="AH27" i="4"/>
  <c r="AH28" i="4"/>
  <c r="AH8" i="7" s="1"/>
  <c r="AH30" i="4"/>
  <c r="AG7" i="7"/>
  <c r="AG31" i="4"/>
  <c r="CD47" i="4"/>
  <c r="X5" i="8"/>
  <c r="X7" i="8" s="1"/>
  <c r="AG8" i="7"/>
  <c r="AD22" i="6"/>
  <c r="AD25" i="6" s="1"/>
  <c r="AD20" i="6"/>
  <c r="AE14" i="6"/>
  <c r="AE19" i="6"/>
  <c r="AF10" i="6"/>
  <c r="AF42" i="4"/>
  <c r="Z1" i="5"/>
  <c r="Z1" i="4"/>
  <c r="Z1" i="6" s="1"/>
  <c r="Z1" i="7" s="1"/>
  <c r="Z1" i="8" s="1"/>
  <c r="AA2" i="5"/>
  <c r="AA2" i="4"/>
  <c r="AA2" i="6" s="1"/>
  <c r="AA2" i="7" s="1"/>
  <c r="AA2" i="8" s="1"/>
  <c r="AI42" i="2"/>
  <c r="AI53" i="2" s="1"/>
  <c r="AH41" i="2"/>
  <c r="AH52" i="2" s="1"/>
  <c r="AV25" i="4" l="1"/>
  <c r="AV3" i="6"/>
  <c r="AV4" i="7" s="1"/>
  <c r="BH22" i="4"/>
  <c r="AV8" i="4"/>
  <c r="AV12" i="4" s="1"/>
  <c r="AY7" i="5"/>
  <c r="CN6" i="5"/>
  <c r="BH55" i="2"/>
  <c r="AZ6" i="5"/>
  <c r="AZ7" i="5" s="1"/>
  <c r="AW10" i="4"/>
  <c r="CL10" i="4" s="1"/>
  <c r="AW8" i="4"/>
  <c r="BI22" i="4"/>
  <c r="AW25" i="4"/>
  <c r="AW3" i="6"/>
  <c r="BK21" i="4"/>
  <c r="BL21" i="4" s="1"/>
  <c r="BM21" i="4" s="1"/>
  <c r="AT5" i="7"/>
  <c r="CK4" i="6"/>
  <c r="CM13" i="5"/>
  <c r="AU4" i="7"/>
  <c r="AX12" i="5"/>
  <c r="AX11" i="5"/>
  <c r="CK12" i="4"/>
  <c r="AU4" i="6"/>
  <c r="AU12" i="4"/>
  <c r="AT5" i="6"/>
  <c r="CX13" i="6"/>
  <c r="CX14" i="6" s="1"/>
  <c r="CF14" i="6"/>
  <c r="DL19" i="4"/>
  <c r="BJ19" i="4"/>
  <c r="DL16" i="4"/>
  <c r="BJ16" i="4"/>
  <c r="CO18" i="4"/>
  <c r="CP19" i="4"/>
  <c r="AO21" i="8"/>
  <c r="AO23" i="8" s="1"/>
  <c r="AJ70" i="2"/>
  <c r="AP24" i="6" s="1"/>
  <c r="AK69" i="2"/>
  <c r="CF21" i="8"/>
  <c r="AN23" i="8"/>
  <c r="CF23" i="8" s="1"/>
  <c r="S17" i="8"/>
  <c r="R19" i="8"/>
  <c r="R28" i="8" s="1"/>
  <c r="BX28" i="8"/>
  <c r="BX19" i="8"/>
  <c r="CE8" i="7"/>
  <c r="Z11" i="7"/>
  <c r="CE22" i="6"/>
  <c r="CE23" i="6" s="1"/>
  <c r="AB23" i="6"/>
  <c r="CF19" i="6"/>
  <c r="AC20" i="6"/>
  <c r="AC22" i="6"/>
  <c r="AC25" i="6" s="1"/>
  <c r="AF12" i="6"/>
  <c r="Z27" i="6"/>
  <c r="BH18" i="4"/>
  <c r="BI18" i="4" s="1"/>
  <c r="BE17" i="4"/>
  <c r="AH9" i="7"/>
  <c r="CE9" i="7" s="1"/>
  <c r="CG30" i="4"/>
  <c r="CP16" i="4"/>
  <c r="CG28" i="4"/>
  <c r="AD23" i="6"/>
  <c r="AD26" i="6"/>
  <c r="AD27" i="6" s="1"/>
  <c r="AE22" i="6"/>
  <c r="AE25" i="6" s="1"/>
  <c r="AE20" i="6"/>
  <c r="AH7" i="7"/>
  <c r="CE7" i="7" s="1"/>
  <c r="AH31" i="4"/>
  <c r="AJ26" i="4"/>
  <c r="AK15" i="4"/>
  <c r="CH15" i="4" s="1"/>
  <c r="CH26" i="4" s="1"/>
  <c r="CH27" i="4" s="1"/>
  <c r="DF47" i="4"/>
  <c r="Y5" i="8"/>
  <c r="AI27" i="4"/>
  <c r="AI30" i="4"/>
  <c r="AI28" i="4"/>
  <c r="AG10" i="6"/>
  <c r="AG12" i="6" s="1"/>
  <c r="AG13" i="6" s="1"/>
  <c r="AG42" i="4"/>
  <c r="AL24" i="4"/>
  <c r="AK16" i="6"/>
  <c r="AK18" i="6" s="1"/>
  <c r="CH18" i="6" s="1"/>
  <c r="DH24" i="4"/>
  <c r="AA1" i="5"/>
  <c r="AA1" i="4"/>
  <c r="AA1" i="6" s="1"/>
  <c r="AA1" i="7" s="1"/>
  <c r="AA1" i="8" s="1"/>
  <c r="AB2" i="5"/>
  <c r="AB2" i="4"/>
  <c r="AB2" i="6" s="1"/>
  <c r="AB2" i="7" s="1"/>
  <c r="AB2" i="8" s="1"/>
  <c r="AI41" i="2"/>
  <c r="AI52" i="2" s="1"/>
  <c r="AJ42" i="2"/>
  <c r="AJ53" i="2" s="1"/>
  <c r="CL25" i="4" l="1"/>
  <c r="AV4" i="6"/>
  <c r="AV5" i="6" s="1"/>
  <c r="AV6" i="6" s="1"/>
  <c r="CL8" i="4"/>
  <c r="CL12" i="4" s="1"/>
  <c r="CQ21" i="4"/>
  <c r="CL3" i="6"/>
  <c r="AX13" i="5"/>
  <c r="AT6" i="6"/>
  <c r="CK5" i="6"/>
  <c r="AT9" i="8"/>
  <c r="CH9" i="8" s="1"/>
  <c r="CI5" i="7"/>
  <c r="AZ12" i="5"/>
  <c r="AZ11" i="5"/>
  <c r="BK16" i="4"/>
  <c r="BL16" i="4" s="1"/>
  <c r="BM16" i="4" s="1"/>
  <c r="BI55" i="2"/>
  <c r="BA6" i="5"/>
  <c r="BN21" i="4"/>
  <c r="BO21" i="4" s="1"/>
  <c r="BK19" i="4"/>
  <c r="BL19" i="4" s="1"/>
  <c r="BM19" i="4" s="1"/>
  <c r="CQ19" i="4"/>
  <c r="AU5" i="7"/>
  <c r="AU5" i="6"/>
  <c r="AW4" i="7"/>
  <c r="CJ4" i="7" s="1"/>
  <c r="AY11" i="5"/>
  <c r="AY12" i="5"/>
  <c r="DJ25" i="4"/>
  <c r="AW12" i="4"/>
  <c r="AW4" i="6"/>
  <c r="AW5" i="7" s="1"/>
  <c r="AW9" i="8" s="1"/>
  <c r="CI9" i="8" s="1"/>
  <c r="CX19" i="6"/>
  <c r="CX20" i="6" s="1"/>
  <c r="CF20" i="6"/>
  <c r="DL18" i="4"/>
  <c r="BJ18" i="4"/>
  <c r="AP21" i="8"/>
  <c r="AP23" i="8" s="1"/>
  <c r="AL69" i="2"/>
  <c r="AK70" i="2"/>
  <c r="AQ24" i="6" s="1"/>
  <c r="T17" i="8"/>
  <c r="S19" i="8"/>
  <c r="S28" i="8" s="1"/>
  <c r="CB16" i="8"/>
  <c r="Y7" i="8"/>
  <c r="CA7" i="8" s="1"/>
  <c r="CA5" i="8"/>
  <c r="CG31" i="4"/>
  <c r="CG42" i="4" s="1"/>
  <c r="K27" i="7"/>
  <c r="K28" i="7" s="1"/>
  <c r="J11" i="8"/>
  <c r="AF13" i="6"/>
  <c r="AB26" i="6"/>
  <c r="CE25" i="6"/>
  <c r="AB10" i="7"/>
  <c r="CF22" i="6"/>
  <c r="AC23" i="6"/>
  <c r="CH16" i="6"/>
  <c r="CP18" i="4"/>
  <c r="AI8" i="7"/>
  <c r="BF17" i="4"/>
  <c r="BG17" i="4" s="1"/>
  <c r="AI9" i="7"/>
  <c r="CN22" i="4"/>
  <c r="CZ22" i="4" s="1"/>
  <c r="AH10" i="6"/>
  <c r="AH42" i="4"/>
  <c r="AJ30" i="4"/>
  <c r="AJ9" i="7" s="1"/>
  <c r="AJ28" i="4"/>
  <c r="AJ8" i="7" s="1"/>
  <c r="AJ27" i="4"/>
  <c r="DT16" i="6"/>
  <c r="DT18" i="6" s="1"/>
  <c r="AI31" i="4"/>
  <c r="AI7" i="7"/>
  <c r="AE23" i="6"/>
  <c r="AE10" i="7"/>
  <c r="AE11" i="7" s="1"/>
  <c r="AL16" i="6"/>
  <c r="AM24" i="4"/>
  <c r="DE5" i="8"/>
  <c r="DE7" i="8" s="1"/>
  <c r="AD10" i="7"/>
  <c r="AD11" i="7" s="1"/>
  <c r="AG14" i="6"/>
  <c r="AG19" i="6"/>
  <c r="AL15" i="4"/>
  <c r="AK26" i="4"/>
  <c r="DH26" i="4" s="1"/>
  <c r="DH15" i="4"/>
  <c r="BY17" i="8"/>
  <c r="CT17" i="8" s="1"/>
  <c r="AB1" i="5"/>
  <c r="AB1" i="4"/>
  <c r="AB1" i="6" s="1"/>
  <c r="AB1" i="7" s="1"/>
  <c r="AB1" i="8" s="1"/>
  <c r="AC2" i="5"/>
  <c r="AC2" i="4"/>
  <c r="AC2" i="6" s="1"/>
  <c r="AC2" i="7" s="1"/>
  <c r="AC2" i="8" s="1"/>
  <c r="AK42" i="2"/>
  <c r="AK53" i="2" s="1"/>
  <c r="AJ41" i="2"/>
  <c r="AJ52" i="2" s="1"/>
  <c r="AV5" i="7" l="1"/>
  <c r="AV9" i="8" s="1"/>
  <c r="CQ16" i="4"/>
  <c r="AZ13" i="5"/>
  <c r="AZ10" i="4" s="1"/>
  <c r="AU6" i="6"/>
  <c r="BA7" i="5"/>
  <c r="CO6" i="5"/>
  <c r="DA6" i="5" s="1"/>
  <c r="AW5" i="6"/>
  <c r="AW6" i="6" s="1"/>
  <c r="CL4" i="6"/>
  <c r="BB6" i="5"/>
  <c r="BB7" i="5" s="1"/>
  <c r="BJ55" i="2"/>
  <c r="AU9" i="8"/>
  <c r="CK6" i="6"/>
  <c r="BK18" i="4"/>
  <c r="BL18" i="4" s="1"/>
  <c r="BM18" i="4" s="1"/>
  <c r="AY13" i="5"/>
  <c r="BN19" i="4"/>
  <c r="BO19" i="4" s="1"/>
  <c r="BJ22" i="4"/>
  <c r="AX25" i="4"/>
  <c r="AX8" i="4"/>
  <c r="AX3" i="6"/>
  <c r="AX10" i="4"/>
  <c r="CR21" i="4"/>
  <c r="DA21" i="4" s="1"/>
  <c r="BN16" i="4"/>
  <c r="BO16" i="4" s="1"/>
  <c r="CX22" i="6"/>
  <c r="CX23" i="6" s="1"/>
  <c r="CF23" i="6"/>
  <c r="CJ24" i="6"/>
  <c r="CY24" i="6" s="1"/>
  <c r="AQ21" i="8"/>
  <c r="AL70" i="2"/>
  <c r="AR24" i="6" s="1"/>
  <c r="AM69" i="2"/>
  <c r="U17" i="8"/>
  <c r="T19" i="8"/>
  <c r="T28" i="8" s="1"/>
  <c r="J12" i="8"/>
  <c r="BV11" i="8"/>
  <c r="L27" i="7"/>
  <c r="L28" i="7" s="1"/>
  <c r="AB11" i="7"/>
  <c r="CC11" i="7" s="1"/>
  <c r="CC10" i="7"/>
  <c r="AH12" i="6"/>
  <c r="CG10" i="6"/>
  <c r="AC10" i="7"/>
  <c r="CF25" i="6"/>
  <c r="CX25" i="6" s="1"/>
  <c r="AC26" i="6"/>
  <c r="AB27" i="6"/>
  <c r="CE26" i="6"/>
  <c r="CE27" i="6" s="1"/>
  <c r="AL18" i="6"/>
  <c r="AF19" i="6"/>
  <c r="AF14" i="6"/>
  <c r="CO17" i="4"/>
  <c r="BH17" i="4"/>
  <c r="BI17" i="4" s="1"/>
  <c r="AE26" i="6"/>
  <c r="AG20" i="6"/>
  <c r="AG22" i="6"/>
  <c r="AG25" i="6" s="1"/>
  <c r="AJ7" i="7"/>
  <c r="AJ31" i="4"/>
  <c r="AA47" i="4"/>
  <c r="Z5" i="8"/>
  <c r="Z7" i="8" s="1"/>
  <c r="AI10" i="6"/>
  <c r="AI42" i="4"/>
  <c r="AL26" i="4"/>
  <c r="AM15" i="4"/>
  <c r="AK27" i="4"/>
  <c r="DH27" i="4" s="1"/>
  <c r="AK30" i="4"/>
  <c r="CH30" i="4" s="1"/>
  <c r="AK28" i="4"/>
  <c r="CH28" i="4" s="1"/>
  <c r="AM16" i="6"/>
  <c r="AM18" i="6" s="1"/>
  <c r="AN24" i="4"/>
  <c r="CI24" i="4" s="1"/>
  <c r="AC1" i="4"/>
  <c r="AC1" i="6" s="1"/>
  <c r="AC1" i="7" s="1"/>
  <c r="AC1" i="8" s="1"/>
  <c r="AC1" i="5"/>
  <c r="AD2" i="5"/>
  <c r="AD2" i="4"/>
  <c r="AD2" i="6" s="1"/>
  <c r="AD2" i="7" s="1"/>
  <c r="AD2" i="8" s="1"/>
  <c r="AK41" i="2"/>
  <c r="AK52" i="2" s="1"/>
  <c r="AL42" i="2"/>
  <c r="AL53" i="2" s="1"/>
  <c r="CJ5" i="7" l="1"/>
  <c r="BL22" i="4"/>
  <c r="AZ25" i="4"/>
  <c r="AZ8" i="4"/>
  <c r="AZ12" i="4" s="1"/>
  <c r="AZ3" i="6"/>
  <c r="AZ4" i="7" s="1"/>
  <c r="AY8" i="4"/>
  <c r="AY10" i="4"/>
  <c r="AY25" i="4"/>
  <c r="BK22" i="4"/>
  <c r="AY3" i="6"/>
  <c r="AX4" i="7"/>
  <c r="CQ18" i="4"/>
  <c r="BA12" i="5"/>
  <c r="CN12" i="5" s="1"/>
  <c r="BA11" i="5"/>
  <c r="CN7" i="5"/>
  <c r="AX4" i="6"/>
  <c r="AX5" i="7" s="1"/>
  <c r="AX9" i="8" s="1"/>
  <c r="AX12" i="4"/>
  <c r="BN18" i="4"/>
  <c r="BO18" i="4" s="1"/>
  <c r="CL5" i="6"/>
  <c r="BK55" i="2"/>
  <c r="BC6" i="5"/>
  <c r="CR16" i="4"/>
  <c r="DA16" i="4" s="1"/>
  <c r="CR19" i="4"/>
  <c r="DA19" i="4" s="1"/>
  <c r="BB12" i="5"/>
  <c r="BB11" i="5"/>
  <c r="DL17" i="4"/>
  <c r="BJ17" i="4"/>
  <c r="CP17" i="4"/>
  <c r="AR21" i="8"/>
  <c r="AR23" i="8" s="1"/>
  <c r="AM70" i="2"/>
  <c r="AS24" i="6" s="1"/>
  <c r="AN69" i="2"/>
  <c r="CG21" i="8"/>
  <c r="CV21" i="8" s="1"/>
  <c r="AQ23" i="8"/>
  <c r="CG23" i="8" s="1"/>
  <c r="CV23" i="8" s="1"/>
  <c r="M27" i="7"/>
  <c r="M28" i="7" s="1"/>
  <c r="AE27" i="6"/>
  <c r="V17" i="8"/>
  <c r="U19" i="8"/>
  <c r="U28" i="8" s="1"/>
  <c r="J13" i="8"/>
  <c r="BV12" i="8"/>
  <c r="CH31" i="4"/>
  <c r="CH42" i="4" s="1"/>
  <c r="CC28" i="7"/>
  <c r="CD27" i="7" s="1"/>
  <c r="BY28" i="8"/>
  <c r="CT28" i="8" s="1"/>
  <c r="CT38" i="8" s="1"/>
  <c r="B13" i="9" s="1"/>
  <c r="BY19" i="8"/>
  <c r="CT19" i="8" s="1"/>
  <c r="AC11" i="7"/>
  <c r="CD11" i="7" s="1"/>
  <c r="CV11" i="7" s="1"/>
  <c r="CD10" i="7"/>
  <c r="CV10" i="7" s="1"/>
  <c r="E51" i="10" s="1"/>
  <c r="H67" i="10" s="1"/>
  <c r="K11" i="8"/>
  <c r="K12" i="8" s="1"/>
  <c r="K13" i="8" s="1"/>
  <c r="K34" i="8" s="1"/>
  <c r="AC27" i="6"/>
  <c r="CF26" i="6"/>
  <c r="AF22" i="6"/>
  <c r="AF25" i="6" s="1"/>
  <c r="AF20" i="6"/>
  <c r="AI12" i="6"/>
  <c r="AH13" i="6"/>
  <c r="CG12" i="6"/>
  <c r="CO22" i="4"/>
  <c r="AK9" i="7"/>
  <c r="CF9" i="7" s="1"/>
  <c r="DH30" i="4"/>
  <c r="AA5" i="8"/>
  <c r="AA7" i="8" s="1"/>
  <c r="AB47" i="4"/>
  <c r="CE47" i="4" s="1"/>
  <c r="AK7" i="7"/>
  <c r="CF7" i="7" s="1"/>
  <c r="AK31" i="4"/>
  <c r="AM26" i="4"/>
  <c r="AN15" i="4"/>
  <c r="CI15" i="4" s="1"/>
  <c r="CI26" i="4" s="1"/>
  <c r="CI27" i="4" s="1"/>
  <c r="AJ10" i="6"/>
  <c r="AJ12" i="6" s="1"/>
  <c r="AJ13" i="6" s="1"/>
  <c r="AJ42" i="4"/>
  <c r="AL30" i="4"/>
  <c r="AL28" i="4"/>
  <c r="AL27" i="4"/>
  <c r="AK8" i="7"/>
  <c r="CF8" i="7" s="1"/>
  <c r="DH28" i="4"/>
  <c r="AN16" i="6"/>
  <c r="AN18" i="6" s="1"/>
  <c r="CI18" i="6" s="1"/>
  <c r="AO24" i="4"/>
  <c r="AG23" i="6"/>
  <c r="AG10" i="7"/>
  <c r="AG11" i="7" s="1"/>
  <c r="AD1" i="5"/>
  <c r="AD1" i="4"/>
  <c r="AD1" i="6" s="1"/>
  <c r="AD1" i="7" s="1"/>
  <c r="AD1" i="8" s="1"/>
  <c r="AE2" i="5"/>
  <c r="AE2" i="4"/>
  <c r="AE2" i="6" s="1"/>
  <c r="AE2" i="7" s="1"/>
  <c r="AE2" i="8" s="1"/>
  <c r="AM42" i="2"/>
  <c r="AM53" i="2" s="1"/>
  <c r="AL41" i="2"/>
  <c r="AL52" i="2" s="1"/>
  <c r="CR18" i="4" l="1"/>
  <c r="DA18" i="4" s="1"/>
  <c r="AZ4" i="6"/>
  <c r="AZ5" i="7" s="1"/>
  <c r="AZ9" i="8" s="1"/>
  <c r="BB13" i="5"/>
  <c r="BB3" i="6" s="1"/>
  <c r="AY4" i="7"/>
  <c r="BC7" i="5"/>
  <c r="L17" i="5"/>
  <c r="L19" i="5" s="1"/>
  <c r="P19" i="5" s="1"/>
  <c r="BL55" i="2"/>
  <c r="BD6" i="5"/>
  <c r="BA13" i="5"/>
  <c r="CN11" i="5"/>
  <c r="CL6" i="6"/>
  <c r="AY4" i="6"/>
  <c r="AY12" i="4"/>
  <c r="AX5" i="6"/>
  <c r="AX6" i="6" s="1"/>
  <c r="CX26" i="6"/>
  <c r="CF27" i="6"/>
  <c r="DL22" i="4"/>
  <c r="BK17" i="4"/>
  <c r="BL17" i="4" s="1"/>
  <c r="BM17" i="4" s="1"/>
  <c r="CT34" i="8"/>
  <c r="CT36" i="8"/>
  <c r="B11" i="9" s="1"/>
  <c r="AS21" i="8"/>
  <c r="AS23" i="8" s="1"/>
  <c r="AO69" i="2"/>
  <c r="AN70" i="2"/>
  <c r="AT24" i="6" s="1"/>
  <c r="N27" i="7"/>
  <c r="N28" i="7" s="1"/>
  <c r="H534" i="10"/>
  <c r="H417" i="10"/>
  <c r="H520" i="10"/>
  <c r="H525" i="10"/>
  <c r="H529" i="10"/>
  <c r="H372" i="10"/>
  <c r="H553" i="10"/>
  <c r="H550" i="10"/>
  <c r="H498" i="10"/>
  <c r="H501" i="10"/>
  <c r="H464" i="10"/>
  <c r="H449" i="10"/>
  <c r="H75" i="10"/>
  <c r="H330" i="10"/>
  <c r="H522" i="10"/>
  <c r="H209" i="10"/>
  <c r="H165" i="10"/>
  <c r="H115" i="10"/>
  <c r="H438" i="10"/>
  <c r="H401" i="10"/>
  <c r="H78" i="10"/>
  <c r="H555" i="10"/>
  <c r="H419" i="10"/>
  <c r="H341" i="10"/>
  <c r="H561" i="10"/>
  <c r="H526" i="10"/>
  <c r="H199" i="10"/>
  <c r="H69" i="10"/>
  <c r="H536" i="10"/>
  <c r="H477" i="10"/>
  <c r="H544" i="10"/>
  <c r="H552" i="10"/>
  <c r="H224" i="10"/>
  <c r="H509" i="10"/>
  <c r="H566" i="10"/>
  <c r="H253" i="10"/>
  <c r="H478" i="10"/>
  <c r="H386" i="10"/>
  <c r="H384" i="10"/>
  <c r="H251" i="10"/>
  <c r="H512" i="10"/>
  <c r="H514" i="10"/>
  <c r="H226" i="10"/>
  <c r="H440" i="10"/>
  <c r="H491" i="10"/>
  <c r="H270" i="10"/>
  <c r="H166" i="10"/>
  <c r="H138" i="10"/>
  <c r="H73" i="10"/>
  <c r="H380" i="10"/>
  <c r="H294" i="10"/>
  <c r="H248" i="10"/>
  <c r="H220" i="10"/>
  <c r="H163" i="10"/>
  <c r="H158" i="10"/>
  <c r="H119" i="10"/>
  <c r="H91" i="10"/>
  <c r="H557" i="10"/>
  <c r="H468" i="10"/>
  <c r="H467" i="10"/>
  <c r="H232" i="10"/>
  <c r="H546" i="10"/>
  <c r="H483" i="10"/>
  <c r="H434" i="10"/>
  <c r="H217" i="10"/>
  <c r="H139" i="10"/>
  <c r="H500" i="10"/>
  <c r="H71" i="10"/>
  <c r="H499" i="10"/>
  <c r="H304" i="10"/>
  <c r="H231" i="10"/>
  <c r="H362" i="10"/>
  <c r="H382" i="10"/>
  <c r="H171" i="10"/>
  <c r="H422" i="10"/>
  <c r="H314" i="10"/>
  <c r="H319" i="10"/>
  <c r="H218" i="10"/>
  <c r="H95" i="10"/>
  <c r="H431" i="10"/>
  <c r="H355" i="10"/>
  <c r="H277" i="10"/>
  <c r="H223" i="10"/>
  <c r="H112" i="10"/>
  <c r="H396" i="10"/>
  <c r="H361" i="10"/>
  <c r="H172" i="10"/>
  <c r="H523" i="10"/>
  <c r="H470" i="10"/>
  <c r="H367" i="10"/>
  <c r="H428" i="10"/>
  <c r="H227" i="10"/>
  <c r="H393" i="10"/>
  <c r="H298" i="10"/>
  <c r="H128" i="10"/>
  <c r="H476" i="10"/>
  <c r="H481" i="10"/>
  <c r="H321" i="10"/>
  <c r="H351" i="10"/>
  <c r="H329" i="10"/>
  <c r="H143" i="10"/>
  <c r="H167" i="10"/>
  <c r="H485" i="10"/>
  <c r="H507" i="10"/>
  <c r="H458" i="10"/>
  <c r="H293" i="10"/>
  <c r="H335" i="10"/>
  <c r="H135" i="10"/>
  <c r="H312" i="10"/>
  <c r="H288" i="10"/>
  <c r="H243" i="10"/>
  <c r="H191" i="10"/>
  <c r="H134" i="10"/>
  <c r="H348" i="10"/>
  <c r="H123" i="10"/>
  <c r="H564" i="10"/>
  <c r="H202" i="10"/>
  <c r="H370" i="10"/>
  <c r="H204" i="10"/>
  <c r="H213" i="10"/>
  <c r="H160" i="10"/>
  <c r="H317" i="10"/>
  <c r="H180" i="10"/>
  <c r="H556" i="10"/>
  <c r="H530" i="10"/>
  <c r="H551" i="10"/>
  <c r="H315" i="10"/>
  <c r="H193" i="10"/>
  <c r="H460" i="10"/>
  <c r="H487" i="10"/>
  <c r="H424" i="10"/>
  <c r="H82" i="10"/>
  <c r="H515" i="10"/>
  <c r="H400" i="10"/>
  <c r="H465" i="10"/>
  <c r="H275" i="10"/>
  <c r="H98" i="10"/>
  <c r="H456" i="10"/>
  <c r="H326" i="10"/>
  <c r="H369" i="10"/>
  <c r="H187" i="10"/>
  <c r="H235" i="10"/>
  <c r="H147" i="10"/>
  <c r="H159" i="10"/>
  <c r="H120" i="10"/>
  <c r="H473" i="10"/>
  <c r="H375" i="10"/>
  <c r="H194" i="10"/>
  <c r="H173" i="10"/>
  <c r="H150" i="10"/>
  <c r="H126" i="10"/>
  <c r="H309" i="10"/>
  <c r="H122" i="10"/>
  <c r="H414" i="10"/>
  <c r="H308" i="10"/>
  <c r="H377" i="10"/>
  <c r="H291" i="10"/>
  <c r="H395" i="10"/>
  <c r="H404" i="10"/>
  <c r="H215" i="10"/>
  <c r="H494" i="10"/>
  <c r="H388" i="10"/>
  <c r="H462" i="10"/>
  <c r="H364" i="10"/>
  <c r="H103" i="10"/>
  <c r="H342" i="10"/>
  <c r="H70" i="10"/>
  <c r="H433" i="10"/>
  <c r="H475" i="10"/>
  <c r="H535" i="10"/>
  <c r="H399" i="10"/>
  <c r="H244" i="10"/>
  <c r="H518" i="10"/>
  <c r="H446" i="10"/>
  <c r="H192" i="10"/>
  <c r="H208" i="10"/>
  <c r="H181" i="10"/>
  <c r="H216" i="10"/>
  <c r="H106" i="10"/>
  <c r="H278" i="10"/>
  <c r="H284" i="10"/>
  <c r="H548" i="10"/>
  <c r="H416" i="10"/>
  <c r="H96" i="10"/>
  <c r="H545" i="10"/>
  <c r="H151" i="10"/>
  <c r="H162" i="10"/>
  <c r="H127" i="10"/>
  <c r="H310" i="10"/>
  <c r="H301" i="10"/>
  <c r="H178" i="10"/>
  <c r="H453" i="10"/>
  <c r="H161" i="10"/>
  <c r="H97" i="10"/>
  <c r="H325" i="10"/>
  <c r="H533" i="10"/>
  <c r="H442" i="10"/>
  <c r="H459" i="10"/>
  <c r="H353" i="10"/>
  <c r="H262" i="10"/>
  <c r="H495" i="10"/>
  <c r="H410" i="10"/>
  <c r="H554" i="10"/>
  <c r="H146" i="10"/>
  <c r="H558" i="10"/>
  <c r="H265" i="10"/>
  <c r="H363" i="10"/>
  <c r="H195" i="10"/>
  <c r="H406" i="10"/>
  <c r="H136" i="10"/>
  <c r="H164" i="10"/>
  <c r="H313" i="10"/>
  <c r="H184" i="10"/>
  <c r="H176" i="10"/>
  <c r="H99" i="10"/>
  <c r="H94" i="10"/>
  <c r="H276" i="10"/>
  <c r="H510" i="10"/>
  <c r="H289" i="10"/>
  <c r="H140" i="10"/>
  <c r="H90" i="10"/>
  <c r="H563" i="10"/>
  <c r="H273" i="10"/>
  <c r="H229" i="10"/>
  <c r="H437" i="10"/>
  <c r="H390" i="10"/>
  <c r="H349" i="10"/>
  <c r="H282" i="10"/>
  <c r="H257" i="10"/>
  <c r="H352" i="10"/>
  <c r="H234" i="10"/>
  <c r="H174" i="10"/>
  <c r="H492" i="10"/>
  <c r="H381" i="10"/>
  <c r="H403" i="10"/>
  <c r="H190" i="10"/>
  <c r="H110" i="10"/>
  <c r="H344" i="10"/>
  <c r="H230" i="10"/>
  <c r="H233" i="10"/>
  <c r="H307" i="10"/>
  <c r="H441" i="10"/>
  <c r="H137" i="10"/>
  <c r="H306" i="10"/>
  <c r="H567" i="10"/>
  <c r="H568" i="10"/>
  <c r="H542" i="10"/>
  <c r="H196" i="10"/>
  <c r="H405" i="10"/>
  <c r="H527" i="10"/>
  <c r="H562" i="10"/>
  <c r="H454" i="10"/>
  <c r="H429" i="10"/>
  <c r="H303" i="10"/>
  <c r="H482" i="10"/>
  <c r="H124" i="10"/>
  <c r="H100" i="10"/>
  <c r="H511" i="10"/>
  <c r="H182" i="10"/>
  <c r="H383" i="10"/>
  <c r="H175" i="10"/>
  <c r="H421" i="10"/>
  <c r="H296" i="10"/>
  <c r="H114" i="10"/>
  <c r="H258" i="10"/>
  <c r="H116" i="10"/>
  <c r="H111" i="10"/>
  <c r="H141" i="10"/>
  <c r="H259" i="10"/>
  <c r="H488" i="10"/>
  <c r="H425" i="10"/>
  <c r="H240" i="10"/>
  <c r="H489" i="10"/>
  <c r="H517" i="10"/>
  <c r="H466" i="10"/>
  <c r="H222" i="10"/>
  <c r="H250" i="10"/>
  <c r="H338" i="10"/>
  <c r="H299" i="10"/>
  <c r="H263" i="10"/>
  <c r="H332" i="10"/>
  <c r="H197" i="10"/>
  <c r="H537" i="10"/>
  <c r="H87" i="10"/>
  <c r="H376" i="10"/>
  <c r="H420" i="10"/>
  <c r="H295" i="10"/>
  <c r="H117" i="10"/>
  <c r="H328" i="10"/>
  <c r="H324" i="10"/>
  <c r="H205" i="10"/>
  <c r="H415" i="10"/>
  <c r="H356" i="10"/>
  <c r="H200" i="10"/>
  <c r="H283" i="10"/>
  <c r="H261" i="10"/>
  <c r="H153" i="10"/>
  <c r="H436" i="10"/>
  <c r="H305" i="10"/>
  <c r="H118" i="10"/>
  <c r="H72" i="10"/>
  <c r="H559" i="10"/>
  <c r="H371" i="10"/>
  <c r="H337" i="10"/>
  <c r="H183" i="10"/>
  <c r="H469" i="10"/>
  <c r="H374" i="10"/>
  <c r="H392" i="10"/>
  <c r="H409" i="10"/>
  <c r="H77" i="10"/>
  <c r="H286" i="10"/>
  <c r="H207" i="10"/>
  <c r="H379" i="10"/>
  <c r="H271" i="10"/>
  <c r="H549" i="10"/>
  <c r="H532" i="10"/>
  <c r="H540" i="10"/>
  <c r="H531" i="10"/>
  <c r="H350" i="10"/>
  <c r="H269" i="10"/>
  <c r="H447" i="10"/>
  <c r="H85" i="10"/>
  <c r="H214" i="10"/>
  <c r="H347" i="10"/>
  <c r="H132" i="10"/>
  <c r="H327" i="10"/>
  <c r="H457" i="10"/>
  <c r="H267" i="10"/>
  <c r="H439" i="10"/>
  <c r="H340" i="10"/>
  <c r="H101" i="10"/>
  <c r="H154" i="10"/>
  <c r="H423" i="10"/>
  <c r="H444" i="10"/>
  <c r="H156" i="10"/>
  <c r="H524" i="10"/>
  <c r="H260" i="10"/>
  <c r="H83" i="10"/>
  <c r="H479" i="10"/>
  <c r="H398" i="10"/>
  <c r="H287" i="10"/>
  <c r="H170" i="10"/>
  <c r="H93" i="10"/>
  <c r="H292" i="10"/>
  <c r="H168" i="10"/>
  <c r="H210" i="10"/>
  <c r="H249" i="10"/>
  <c r="H152" i="10"/>
  <c r="H155" i="10"/>
  <c r="H186" i="10"/>
  <c r="H387" i="10"/>
  <c r="H221" i="10"/>
  <c r="H74" i="10"/>
  <c r="H268" i="10"/>
  <c r="H236" i="10"/>
  <c r="H480" i="10"/>
  <c r="H142" i="10"/>
  <c r="H426" i="10"/>
  <c r="H300" i="10"/>
  <c r="H281" i="10"/>
  <c r="H320" i="10"/>
  <c r="H177" i="10"/>
  <c r="H79" i="10"/>
  <c r="H411" i="10"/>
  <c r="H225" i="10"/>
  <c r="H565" i="10"/>
  <c r="H443" i="10"/>
  <c r="H448" i="10"/>
  <c r="H471" i="10"/>
  <c r="H81" i="10"/>
  <c r="H241" i="10"/>
  <c r="H131" i="10"/>
  <c r="H246" i="10"/>
  <c r="H354" i="10"/>
  <c r="H397" i="10"/>
  <c r="H219" i="10"/>
  <c r="H402" i="10"/>
  <c r="H272" i="10"/>
  <c r="H76" i="10"/>
  <c r="H242" i="10"/>
  <c r="H129" i="10"/>
  <c r="H394" i="10"/>
  <c r="H130" i="10"/>
  <c r="H121" i="10"/>
  <c r="H435" i="10"/>
  <c r="H543" i="10"/>
  <c r="H497" i="10"/>
  <c r="H360" i="10"/>
  <c r="H502" i="10"/>
  <c r="H149" i="10"/>
  <c r="H302" i="10"/>
  <c r="H266" i="10"/>
  <c r="H264" i="10"/>
  <c r="H113" i="10"/>
  <c r="H346" i="10"/>
  <c r="H179" i="10"/>
  <c r="H228" i="10"/>
  <c r="H280" i="10"/>
  <c r="H493" i="10"/>
  <c r="H461" i="10"/>
  <c r="H513" i="10"/>
  <c r="H343" i="10"/>
  <c r="H504" i="10"/>
  <c r="H245" i="10"/>
  <c r="H290" i="10"/>
  <c r="H107" i="10"/>
  <c r="H336" i="10"/>
  <c r="H413" i="10"/>
  <c r="H345" i="10"/>
  <c r="H528" i="10"/>
  <c r="H407" i="10"/>
  <c r="H212" i="10"/>
  <c r="H125" i="10"/>
  <c r="H169" i="10"/>
  <c r="H92" i="10"/>
  <c r="H88" i="10"/>
  <c r="H279" i="10"/>
  <c r="H145" i="10"/>
  <c r="H331" i="10"/>
  <c r="H285" i="10"/>
  <c r="H104" i="10"/>
  <c r="H185" i="10"/>
  <c r="H368" i="10"/>
  <c r="H490" i="10"/>
  <c r="H255" i="10"/>
  <c r="H189" i="10"/>
  <c r="H256" i="10"/>
  <c r="H484" i="10"/>
  <c r="H432" i="10"/>
  <c r="H445" i="10"/>
  <c r="H274" i="10"/>
  <c r="H455" i="10"/>
  <c r="H519" i="10"/>
  <c r="H472" i="10"/>
  <c r="H318" i="10"/>
  <c r="H297" i="10"/>
  <c r="H506" i="10"/>
  <c r="H463" i="10"/>
  <c r="H505" i="10"/>
  <c r="H541" i="10"/>
  <c r="H516" i="10"/>
  <c r="H102" i="10"/>
  <c r="H365" i="10"/>
  <c r="H311" i="10"/>
  <c r="H239" i="10"/>
  <c r="H452" i="10"/>
  <c r="H366" i="10"/>
  <c r="H203" i="10"/>
  <c r="H451" i="10"/>
  <c r="H201" i="10"/>
  <c r="H521" i="10"/>
  <c r="H359" i="10"/>
  <c r="H389" i="10"/>
  <c r="H357" i="10"/>
  <c r="H385" i="10"/>
  <c r="H378" i="10"/>
  <c r="H211" i="10"/>
  <c r="H408" i="10"/>
  <c r="H358" i="10"/>
  <c r="H323" i="10"/>
  <c r="H206" i="10"/>
  <c r="H486" i="10"/>
  <c r="H316" i="10"/>
  <c r="H237" i="10"/>
  <c r="H109" i="10"/>
  <c r="H86" i="10"/>
  <c r="H560" i="10"/>
  <c r="H496" i="10"/>
  <c r="H547" i="10"/>
  <c r="H333" i="10"/>
  <c r="H252" i="10"/>
  <c r="H198" i="10"/>
  <c r="H105" i="10"/>
  <c r="H144" i="10"/>
  <c r="H412" i="10"/>
  <c r="H538" i="10"/>
  <c r="H373" i="10"/>
  <c r="H188" i="10"/>
  <c r="H254" i="10"/>
  <c r="H148" i="10"/>
  <c r="H80" i="10"/>
  <c r="H503" i="10"/>
  <c r="H539" i="10"/>
  <c r="H247" i="10"/>
  <c r="H89" i="10"/>
  <c r="H427" i="10"/>
  <c r="H391" i="10"/>
  <c r="H238" i="10"/>
  <c r="H322" i="10"/>
  <c r="H474" i="10"/>
  <c r="H108" i="10"/>
  <c r="H334" i="10"/>
  <c r="H418" i="10"/>
  <c r="H133" i="10"/>
  <c r="H157" i="10"/>
  <c r="H450" i="10"/>
  <c r="H508" i="10"/>
  <c r="H430" i="10"/>
  <c r="H84" i="10"/>
  <c r="H339" i="10"/>
  <c r="E52" i="10"/>
  <c r="E53" i="10" s="1"/>
  <c r="H66" i="10"/>
  <c r="CV28" i="7"/>
  <c r="CW27" i="7" s="1"/>
  <c r="D19" i="9"/>
  <c r="D22" i="9" s="1"/>
  <c r="W17" i="8"/>
  <c r="V19" i="8"/>
  <c r="V28" i="8" s="1"/>
  <c r="CC16" i="8"/>
  <c r="CU16" i="8" s="1"/>
  <c r="J34" i="8"/>
  <c r="J35" i="8" s="1"/>
  <c r="BV13" i="8"/>
  <c r="BV34" i="8" s="1"/>
  <c r="BV35" i="8" s="1"/>
  <c r="CD28" i="7"/>
  <c r="CE27" i="7" s="1"/>
  <c r="CI16" i="6"/>
  <c r="CG13" i="6"/>
  <c r="CG14" i="6" s="1"/>
  <c r="AH19" i="6"/>
  <c r="AH14" i="6"/>
  <c r="AF23" i="6"/>
  <c r="AI13" i="6"/>
  <c r="CP22" i="4"/>
  <c r="AG26" i="6"/>
  <c r="AG27" i="6" s="1"/>
  <c r="AC47" i="4"/>
  <c r="AB5" i="8"/>
  <c r="AO16" i="6"/>
  <c r="AP24" i="4"/>
  <c r="AJ19" i="6"/>
  <c r="AJ14" i="6"/>
  <c r="DK9" i="7"/>
  <c r="AL7" i="7"/>
  <c r="AL31" i="4"/>
  <c r="AO15" i="4"/>
  <c r="AN26" i="4"/>
  <c r="AK10" i="6"/>
  <c r="AK12" i="6" s="1"/>
  <c r="AK13" i="6" s="1"/>
  <c r="AK42" i="4"/>
  <c r="AL8" i="7"/>
  <c r="AM27" i="4"/>
  <c r="AM28" i="4"/>
  <c r="AM8" i="7" s="1"/>
  <c r="AM30" i="4"/>
  <c r="AM9" i="7" s="1"/>
  <c r="DK8" i="7"/>
  <c r="AL9" i="7"/>
  <c r="DK7" i="7"/>
  <c r="DH31" i="4"/>
  <c r="BZ17" i="8"/>
  <c r="AF2" i="5"/>
  <c r="AF2" i="4"/>
  <c r="AF2" i="6" s="1"/>
  <c r="AF2" i="7" s="1"/>
  <c r="AF2" i="8" s="1"/>
  <c r="AN42" i="2"/>
  <c r="AN53" i="2" s="1"/>
  <c r="AM41" i="2"/>
  <c r="AM52" i="2" s="1"/>
  <c r="AE1" i="5"/>
  <c r="AE1" i="4"/>
  <c r="AE1" i="6" s="1"/>
  <c r="AE1" i="7" s="1"/>
  <c r="AE1" i="8" s="1"/>
  <c r="BB25" i="4" l="1"/>
  <c r="AZ5" i="6"/>
  <c r="AZ6" i="6" s="1"/>
  <c r="BN22" i="4"/>
  <c r="BB10" i="4"/>
  <c r="BB8" i="4"/>
  <c r="BM55" i="2"/>
  <c r="BE6" i="5"/>
  <c r="BE7" i="5" s="1"/>
  <c r="BD7" i="5"/>
  <c r="CP6" i="5"/>
  <c r="AY5" i="6"/>
  <c r="AY5" i="7"/>
  <c r="BB4" i="7"/>
  <c r="BC12" i="5"/>
  <c r="CO12" i="5" s="1"/>
  <c r="DA12" i="5" s="1"/>
  <c r="BC11" i="5"/>
  <c r="CO7" i="5"/>
  <c r="DA7" i="5" s="1"/>
  <c r="CQ17" i="4"/>
  <c r="BN17" i="4"/>
  <c r="BO17" i="4" s="1"/>
  <c r="BA25" i="4"/>
  <c r="BA10" i="4"/>
  <c r="CM10" i="4" s="1"/>
  <c r="BA8" i="4"/>
  <c r="BM22" i="4"/>
  <c r="BA3" i="6"/>
  <c r="CN13" i="5"/>
  <c r="D41" i="9"/>
  <c r="D43" i="9" s="1"/>
  <c r="CX27" i="6"/>
  <c r="CK24" i="6"/>
  <c r="AT21" i="8"/>
  <c r="AO70" i="2"/>
  <c r="AU24" i="6" s="1"/>
  <c r="AP69" i="2"/>
  <c r="X17" i="8"/>
  <c r="W19" i="8"/>
  <c r="W28" i="8" s="1"/>
  <c r="D23" i="9"/>
  <c r="K35" i="8"/>
  <c r="AB7" i="8"/>
  <c r="CB7" i="8" s="1"/>
  <c r="CB5" i="8"/>
  <c r="L11" i="8"/>
  <c r="L12" i="8" s="1"/>
  <c r="L13" i="8" s="1"/>
  <c r="L34" i="8" s="1"/>
  <c r="L35" i="8" s="1"/>
  <c r="AO18" i="6"/>
  <c r="AF26" i="6"/>
  <c r="E7" i="10" s="1"/>
  <c r="AF10" i="7"/>
  <c r="CG19" i="6"/>
  <c r="CG20" i="6" s="1"/>
  <c r="AH20" i="6"/>
  <c r="AH22" i="6"/>
  <c r="AH25" i="6" s="1"/>
  <c r="CH13" i="6"/>
  <c r="CH14" i="6" s="1"/>
  <c r="AI19" i="6"/>
  <c r="AI14" i="6"/>
  <c r="CH12" i="6"/>
  <c r="CH10" i="6"/>
  <c r="AJ22" i="6"/>
  <c r="AJ25" i="6" s="1"/>
  <c r="AJ20" i="6"/>
  <c r="AP15" i="4"/>
  <c r="AO26" i="4"/>
  <c r="AP16" i="6"/>
  <c r="AP18" i="6" s="1"/>
  <c r="AQ24" i="4"/>
  <c r="CJ24" i="4" s="1"/>
  <c r="CY24" i="4" s="1"/>
  <c r="AK19" i="6"/>
  <c r="AK14" i="6"/>
  <c r="AL10" i="6"/>
  <c r="AL42" i="4"/>
  <c r="AN30" i="4"/>
  <c r="CI30" i="4" s="1"/>
  <c r="AN28" i="4"/>
  <c r="CI28" i="4" s="1"/>
  <c r="AN27" i="4"/>
  <c r="AM7" i="7"/>
  <c r="AM31" i="4"/>
  <c r="DT10" i="6"/>
  <c r="DT12" i="6" s="1"/>
  <c r="DT13" i="6" s="1"/>
  <c r="DH42" i="4"/>
  <c r="AD47" i="4"/>
  <c r="AC5" i="8"/>
  <c r="AC7" i="8" s="1"/>
  <c r="AF1" i="5"/>
  <c r="AF1" i="4"/>
  <c r="AF1" i="6" s="1"/>
  <c r="AF1" i="7" s="1"/>
  <c r="AF1" i="8" s="1"/>
  <c r="AG2" i="4"/>
  <c r="AG2" i="6" s="1"/>
  <c r="AG2" i="7" s="1"/>
  <c r="AG2" i="8" s="1"/>
  <c r="AO42" i="2"/>
  <c r="AO53" i="2" s="1"/>
  <c r="AN41" i="2"/>
  <c r="AN52" i="2" s="1"/>
  <c r="AG2" i="5"/>
  <c r="BB12" i="4" l="1"/>
  <c r="BB4" i="6"/>
  <c r="BB5" i="7" s="1"/>
  <c r="BB9" i="8" s="1"/>
  <c r="AY6" i="6"/>
  <c r="BA4" i="7"/>
  <c r="CK4" i="7" s="1"/>
  <c r="CM3" i="6"/>
  <c r="BN55" i="2"/>
  <c r="BF6" i="5"/>
  <c r="BC13" i="5"/>
  <c r="CO11" i="5"/>
  <c r="DA11" i="5" s="1"/>
  <c r="BA4" i="6"/>
  <c r="BA12" i="4"/>
  <c r="CM8" i="4"/>
  <c r="CM25" i="4"/>
  <c r="BD11" i="5"/>
  <c r="BD12" i="5"/>
  <c r="AY9" i="8"/>
  <c r="CR17" i="4"/>
  <c r="DA17" i="4" s="1"/>
  <c r="BE11" i="5"/>
  <c r="BE12" i="5"/>
  <c r="CQ22" i="4"/>
  <c r="AU21" i="8"/>
  <c r="AU23" i="8" s="1"/>
  <c r="AP70" i="2"/>
  <c r="AV24" i="6" s="1"/>
  <c r="AQ69" i="2"/>
  <c r="CH21" i="8"/>
  <c r="AT23" i="8"/>
  <c r="CH23" i="8" s="1"/>
  <c r="Y17" i="8"/>
  <c r="X19" i="8"/>
  <c r="X28" i="8" s="1"/>
  <c r="CI31" i="4"/>
  <c r="CI42" i="4" s="1"/>
  <c r="BZ28" i="8"/>
  <c r="BZ19" i="8"/>
  <c r="AF11" i="7"/>
  <c r="CG22" i="6"/>
  <c r="CG23" i="6" s="1"/>
  <c r="AH23" i="6"/>
  <c r="CH19" i="6"/>
  <c r="CH20" i="6" s="1"/>
  <c r="AI22" i="6"/>
  <c r="AI25" i="6" s="1"/>
  <c r="AI20" i="6"/>
  <c r="AF27" i="6"/>
  <c r="AL12" i="6"/>
  <c r="AE47" i="4"/>
  <c r="CF47" i="4" s="1"/>
  <c r="CX47" i="4" s="1"/>
  <c r="AD5" i="8"/>
  <c r="AD7" i="8" s="1"/>
  <c r="AN7" i="7"/>
  <c r="CG7" i="7" s="1"/>
  <c r="AN31" i="4"/>
  <c r="AQ16" i="6"/>
  <c r="AQ18" i="6" s="1"/>
  <c r="CJ18" i="6" s="1"/>
  <c r="CY18" i="6" s="1"/>
  <c r="AR24" i="4"/>
  <c r="DY8" i="4"/>
  <c r="DY4" i="4"/>
  <c r="DY38" i="4"/>
  <c r="DY35" i="4"/>
  <c r="DY17" i="4"/>
  <c r="DY5" i="4"/>
  <c r="DY13" i="4"/>
  <c r="DY19" i="4"/>
  <c r="DY34" i="4"/>
  <c r="DY42" i="4"/>
  <c r="DY16" i="4"/>
  <c r="DY22" i="4"/>
  <c r="DY14" i="4"/>
  <c r="DY18" i="4"/>
  <c r="DY11" i="4"/>
  <c r="DY23" i="4"/>
  <c r="DY40" i="4"/>
  <c r="DY21" i="4"/>
  <c r="DY6" i="4"/>
  <c r="DY25" i="4"/>
  <c r="DY36" i="4"/>
  <c r="DY7" i="4"/>
  <c r="DY20" i="4"/>
  <c r="DY41" i="4"/>
  <c r="DY9" i="4"/>
  <c r="DY39" i="4"/>
  <c r="DY10" i="4"/>
  <c r="DY12" i="4"/>
  <c r="DY33" i="4"/>
  <c r="DY32" i="4"/>
  <c r="DY29" i="4"/>
  <c r="DY37" i="4"/>
  <c r="DY24" i="4"/>
  <c r="DY15" i="4"/>
  <c r="DY26" i="4"/>
  <c r="DY27" i="4"/>
  <c r="DY30" i="4"/>
  <c r="DY28" i="4"/>
  <c r="AN8" i="7"/>
  <c r="CG8" i="7" s="1"/>
  <c r="DY31" i="4"/>
  <c r="AN9" i="7"/>
  <c r="CG9" i="7" s="1"/>
  <c r="AO27" i="4"/>
  <c r="AO28" i="4"/>
  <c r="AO30" i="4"/>
  <c r="DT19" i="6"/>
  <c r="DT14" i="6"/>
  <c r="AQ15" i="4"/>
  <c r="CJ15" i="4" s="1"/>
  <c r="AP26" i="4"/>
  <c r="AK22" i="6"/>
  <c r="AK25" i="6" s="1"/>
  <c r="AK20" i="6"/>
  <c r="AM10" i="6"/>
  <c r="AM12" i="6" s="1"/>
  <c r="AM13" i="6" s="1"/>
  <c r="AM42" i="4"/>
  <c r="AJ10" i="7"/>
  <c r="AJ11" i="7" s="1"/>
  <c r="AJ23" i="6"/>
  <c r="AG1" i="5"/>
  <c r="AG1" i="4"/>
  <c r="AG1" i="6" s="1"/>
  <c r="AG1" i="7" s="1"/>
  <c r="AG1" i="8" s="1"/>
  <c r="AH2" i="5"/>
  <c r="AO41" i="2"/>
  <c r="AO52" i="2" s="1"/>
  <c r="AP42" i="2"/>
  <c r="AP53" i="2" s="1"/>
  <c r="AH2" i="4"/>
  <c r="AH2" i="6" s="1"/>
  <c r="AH2" i="7" s="1"/>
  <c r="AH2" i="8" s="1"/>
  <c r="BB5" i="6" l="1"/>
  <c r="BB6" i="6" s="1"/>
  <c r="BE13" i="5"/>
  <c r="BE8" i="4" s="1"/>
  <c r="BO55" i="2"/>
  <c r="BG6" i="5"/>
  <c r="CM12" i="4"/>
  <c r="BA5" i="6"/>
  <c r="BA5" i="7"/>
  <c r="CM4" i="6"/>
  <c r="BF7" i="5"/>
  <c r="BD13" i="5"/>
  <c r="BC3" i="6"/>
  <c r="BC10" i="4"/>
  <c r="CN10" i="4" s="1"/>
  <c r="CZ10" i="4" s="1"/>
  <c r="BC8" i="4"/>
  <c r="BC25" i="4"/>
  <c r="BO22" i="4"/>
  <c r="CR22" i="4" s="1"/>
  <c r="DA22" i="4" s="1"/>
  <c r="CO13" i="5"/>
  <c r="DA13" i="5" s="1"/>
  <c r="AV21" i="8"/>
  <c r="AV23" i="8" s="1"/>
  <c r="AQ70" i="2"/>
  <c r="AW24" i="6" s="1"/>
  <c r="AR69" i="2"/>
  <c r="Z17" i="8"/>
  <c r="Y19" i="8"/>
  <c r="Y28" i="8" s="1"/>
  <c r="CD16" i="8"/>
  <c r="CY15" i="4"/>
  <c r="CY26" i="4" s="1"/>
  <c r="CY27" i="4" s="1"/>
  <c r="CJ26" i="4"/>
  <c r="CJ27" i="4" s="1"/>
  <c r="DI28" i="7"/>
  <c r="M11" i="8"/>
  <c r="CJ16" i="6"/>
  <c r="CY16" i="6" s="1"/>
  <c r="AL13" i="6"/>
  <c r="AH26" i="6"/>
  <c r="AH10" i="7"/>
  <c r="CG25" i="6"/>
  <c r="CH22" i="6"/>
  <c r="CH23" i="6" s="1"/>
  <c r="AI23" i="6"/>
  <c r="AO9" i="7"/>
  <c r="AO8" i="7"/>
  <c r="DT20" i="6"/>
  <c r="DT22" i="6"/>
  <c r="AR16" i="6"/>
  <c r="AS24" i="4"/>
  <c r="AO7" i="7"/>
  <c r="AO31" i="4"/>
  <c r="AN10" i="6"/>
  <c r="AN12" i="6" s="1"/>
  <c r="AN13" i="6" s="1"/>
  <c r="AN42" i="4"/>
  <c r="AJ26" i="6"/>
  <c r="AJ27" i="6" s="1"/>
  <c r="AP30" i="4"/>
  <c r="AP28" i="4"/>
  <c r="AP8" i="7" s="1"/>
  <c r="AP27" i="4"/>
  <c r="AK23" i="6"/>
  <c r="AM14" i="6"/>
  <c r="AM19" i="6"/>
  <c r="AQ26" i="4"/>
  <c r="AR15" i="4"/>
  <c r="AF47" i="4"/>
  <c r="AE5" i="8"/>
  <c r="CA17" i="8"/>
  <c r="AI2" i="5"/>
  <c r="AI2" i="4"/>
  <c r="AI2" i="6" s="1"/>
  <c r="AI2" i="7" s="1"/>
  <c r="AI2" i="8" s="1"/>
  <c r="AP41" i="2"/>
  <c r="AP52" i="2" s="1"/>
  <c r="AQ42" i="2"/>
  <c r="AQ53" i="2" s="1"/>
  <c r="AH1" i="5"/>
  <c r="AH1" i="4"/>
  <c r="AH1" i="6" s="1"/>
  <c r="AH1" i="7" s="1"/>
  <c r="AH1" i="8" s="1"/>
  <c r="BE25" i="4" l="1"/>
  <c r="BE3" i="6"/>
  <c r="BE4" i="7" s="1"/>
  <c r="BE10" i="4"/>
  <c r="BE12" i="4" s="1"/>
  <c r="DL10" i="4"/>
  <c r="DL8" i="4"/>
  <c r="DV3" i="6"/>
  <c r="BA9" i="8"/>
  <c r="CJ9" i="8" s="1"/>
  <c r="CK5" i="7"/>
  <c r="BA6" i="6"/>
  <c r="CM5" i="6"/>
  <c r="CN25" i="4"/>
  <c r="CZ25" i="4" s="1"/>
  <c r="BC12" i="4"/>
  <c r="BC4" i="6"/>
  <c r="CN8" i="4"/>
  <c r="BD25" i="4"/>
  <c r="BD10" i="4"/>
  <c r="BD3" i="6"/>
  <c r="BD8" i="4"/>
  <c r="BG7" i="5"/>
  <c r="CQ6" i="5"/>
  <c r="BC4" i="7"/>
  <c r="CL4" i="7" s="1"/>
  <c r="CX4" i="7" s="1"/>
  <c r="CN3" i="6"/>
  <c r="CZ3" i="6" s="1"/>
  <c r="BF11" i="5"/>
  <c r="BF12" i="5"/>
  <c r="CP12" i="5" s="1"/>
  <c r="CP7" i="5"/>
  <c r="BP55" i="2"/>
  <c r="BH6" i="5"/>
  <c r="AW21" i="8"/>
  <c r="AS69" i="2"/>
  <c r="AR70" i="2"/>
  <c r="AX24" i="6" s="1"/>
  <c r="CL24" i="6"/>
  <c r="AA17" i="8"/>
  <c r="Z19" i="8"/>
  <c r="Z28" i="8" s="1"/>
  <c r="AE7" i="8"/>
  <c r="CC7" i="8" s="1"/>
  <c r="CU7" i="8" s="1"/>
  <c r="CC5" i="8"/>
  <c r="CU5" i="8" s="1"/>
  <c r="M12" i="8"/>
  <c r="M13" i="8" s="1"/>
  <c r="M34" i="8" s="1"/>
  <c r="M35" i="8" s="1"/>
  <c r="BW11" i="8"/>
  <c r="DJ27" i="7"/>
  <c r="DJ28" i="7" s="1"/>
  <c r="DD11" i="8"/>
  <c r="DD12" i="8" s="1"/>
  <c r="DD13" i="8" s="1"/>
  <c r="DD34" i="8" s="1"/>
  <c r="AH11" i="7"/>
  <c r="CE11" i="7" s="1"/>
  <c r="CE10" i="7"/>
  <c r="AI10" i="7"/>
  <c r="CH25" i="6"/>
  <c r="AR18" i="6"/>
  <c r="CI12" i="6"/>
  <c r="CI13" i="6"/>
  <c r="CI14" i="6" s="1"/>
  <c r="AL14" i="6"/>
  <c r="AL19" i="6"/>
  <c r="CI10" i="6"/>
  <c r="AH27" i="6"/>
  <c r="CG26" i="6"/>
  <c r="CG27" i="6" s="1"/>
  <c r="AI26" i="6"/>
  <c r="DT23" i="6"/>
  <c r="AK10" i="7"/>
  <c r="AK11" i="7" s="1"/>
  <c r="DT25" i="6"/>
  <c r="DK10" i="7" s="1"/>
  <c r="DK11" i="7" s="1"/>
  <c r="AK26" i="6"/>
  <c r="AK27" i="6" s="1"/>
  <c r="AO10" i="6"/>
  <c r="AO42" i="4"/>
  <c r="AM22" i="6"/>
  <c r="AM25" i="6" s="1"/>
  <c r="AM20" i="6"/>
  <c r="AP9" i="7"/>
  <c r="AN14" i="6"/>
  <c r="AN19" i="6"/>
  <c r="AG47" i="4"/>
  <c r="AF5" i="8"/>
  <c r="AF7" i="8" s="1"/>
  <c r="AR26" i="4"/>
  <c r="AS15" i="4"/>
  <c r="AP7" i="7"/>
  <c r="AP31" i="4"/>
  <c r="AQ30" i="4"/>
  <c r="AQ9" i="7" s="1"/>
  <c r="AQ28" i="4"/>
  <c r="CJ28" i="4" s="1"/>
  <c r="CY28" i="4" s="1"/>
  <c r="AQ27" i="4"/>
  <c r="AS16" i="6"/>
  <c r="AS18" i="6" s="1"/>
  <c r="AT24" i="4"/>
  <c r="CK24" i="4" s="1"/>
  <c r="DE17" i="8"/>
  <c r="AJ2" i="5"/>
  <c r="AJ2" i="4"/>
  <c r="AJ2" i="6" s="1"/>
  <c r="AJ2" i="7" s="1"/>
  <c r="AJ2" i="8" s="1"/>
  <c r="AR42" i="2"/>
  <c r="AR53" i="2" s="1"/>
  <c r="AQ41" i="2"/>
  <c r="AQ52" i="2" s="1"/>
  <c r="AI1" i="5"/>
  <c r="AI1" i="4"/>
  <c r="AI1" i="6" s="1"/>
  <c r="AI1" i="7" s="1"/>
  <c r="AI1" i="8" s="1"/>
  <c r="BE4" i="6" l="1"/>
  <c r="BE5" i="7" s="1"/>
  <c r="BE9" i="8" s="1"/>
  <c r="BQ55" i="2"/>
  <c r="BI6" i="5"/>
  <c r="BI7" i="5" s="1"/>
  <c r="BD12" i="4"/>
  <c r="BD4" i="6"/>
  <c r="BD5" i="7" s="1"/>
  <c r="BD9" i="8" s="1"/>
  <c r="BH7" i="5"/>
  <c r="M17" i="5"/>
  <c r="BD4" i="7"/>
  <c r="BG11" i="5"/>
  <c r="BG12" i="5"/>
  <c r="BF13" i="5"/>
  <c r="CP11" i="5"/>
  <c r="CM6" i="6"/>
  <c r="DM4" i="7"/>
  <c r="CN12" i="4"/>
  <c r="CZ8" i="4"/>
  <c r="DL12" i="4"/>
  <c r="DV4" i="6"/>
  <c r="DM5" i="7" s="1"/>
  <c r="DH9" i="8" s="1"/>
  <c r="BC5" i="6"/>
  <c r="BC5" i="7"/>
  <c r="CL5" i="7" s="1"/>
  <c r="CX5" i="7" s="1"/>
  <c r="CN4" i="6"/>
  <c r="CZ4" i="6" s="1"/>
  <c r="AX21" i="8"/>
  <c r="AX23" i="8" s="1"/>
  <c r="AT69" i="2"/>
  <c r="AS70" i="2"/>
  <c r="AY24" i="6" s="1"/>
  <c r="CI21" i="8"/>
  <c r="AW23" i="8"/>
  <c r="CI23" i="8" s="1"/>
  <c r="AB17" i="8"/>
  <c r="AA19" i="8"/>
  <c r="AA28" i="8" s="1"/>
  <c r="BW12" i="8"/>
  <c r="CE28" i="7"/>
  <c r="CF27" i="7" s="1"/>
  <c r="CA28" i="8"/>
  <c r="CA19" i="8"/>
  <c r="CH9" i="7"/>
  <c r="CW9" i="7" s="1"/>
  <c r="F50" i="10" s="1"/>
  <c r="DE11" i="8"/>
  <c r="DE12" i="8" s="1"/>
  <c r="DE13" i="8" s="1"/>
  <c r="DK27" i="7"/>
  <c r="DK28" i="7" s="1"/>
  <c r="DL27" i="7" s="1"/>
  <c r="O27" i="7"/>
  <c r="O28" i="7" s="1"/>
  <c r="N11" i="8"/>
  <c r="AI11" i="7"/>
  <c r="CF11" i="7" s="1"/>
  <c r="CF10" i="7"/>
  <c r="AI27" i="6"/>
  <c r="CH26" i="6"/>
  <c r="CH27" i="6" s="1"/>
  <c r="AO12" i="6"/>
  <c r="CI19" i="6"/>
  <c r="CI20" i="6" s="1"/>
  <c r="AL20" i="6"/>
  <c r="AL22" i="6"/>
  <c r="AL25" i="6" s="1"/>
  <c r="CJ30" i="4"/>
  <c r="CY30" i="4" s="1"/>
  <c r="CY31" i="4" s="1"/>
  <c r="CY42" i="4" s="1"/>
  <c r="AH47" i="4"/>
  <c r="CG47" i="4" s="1"/>
  <c r="AG5" i="8"/>
  <c r="AG7" i="8" s="1"/>
  <c r="AN22" i="6"/>
  <c r="AN25" i="6" s="1"/>
  <c r="AN20" i="6"/>
  <c r="AS26" i="4"/>
  <c r="AT15" i="4"/>
  <c r="CK15" i="4" s="1"/>
  <c r="CK26" i="4" s="1"/>
  <c r="CK27" i="4" s="1"/>
  <c r="AT16" i="6"/>
  <c r="AT18" i="6" s="1"/>
  <c r="CK18" i="6" s="1"/>
  <c r="AU24" i="4"/>
  <c r="AR27" i="4"/>
  <c r="AR28" i="4"/>
  <c r="AR30" i="4"/>
  <c r="DT26" i="6"/>
  <c r="DT27" i="6" s="1"/>
  <c r="AQ7" i="7"/>
  <c r="CH7" i="7" s="1"/>
  <c r="CW7" i="7" s="1"/>
  <c r="F48" i="10" s="1"/>
  <c r="AQ31" i="4"/>
  <c r="AP10" i="6"/>
  <c r="AP12" i="6" s="1"/>
  <c r="AP13" i="6" s="1"/>
  <c r="AP42" i="4"/>
  <c r="AQ8" i="7"/>
  <c r="CH8" i="7" s="1"/>
  <c r="CW8" i="7" s="1"/>
  <c r="F49" i="10" s="1"/>
  <c r="AM10" i="7"/>
  <c r="AM11" i="7" s="1"/>
  <c r="AM23" i="6"/>
  <c r="DE19" i="8"/>
  <c r="DE28" i="8" s="1"/>
  <c r="AJ1" i="5"/>
  <c r="AJ1" i="4"/>
  <c r="AJ1" i="6" s="1"/>
  <c r="AJ1" i="7" s="1"/>
  <c r="AJ1" i="8" s="1"/>
  <c r="AK2" i="5"/>
  <c r="AK2" i="4"/>
  <c r="AK2" i="6" s="1"/>
  <c r="AK2" i="7" s="1"/>
  <c r="AK2" i="8" s="1"/>
  <c r="AS42" i="2"/>
  <c r="AS53" i="2" s="1"/>
  <c r="AR41" i="2"/>
  <c r="AR52" i="2" s="1"/>
  <c r="BE5" i="6" l="1"/>
  <c r="BE6" i="6" s="1"/>
  <c r="BC9" i="8"/>
  <c r="CK9" i="8" s="1"/>
  <c r="CW9" i="8" s="1"/>
  <c r="M19" i="5"/>
  <c r="N19" i="5"/>
  <c r="CZ12" i="4"/>
  <c r="G40" i="10"/>
  <c r="BF25" i="4"/>
  <c r="BF3" i="6"/>
  <c r="BF8" i="4"/>
  <c r="BF10" i="4"/>
  <c r="CO10" i="4" s="1"/>
  <c r="CP13" i="5"/>
  <c r="BH12" i="5"/>
  <c r="BH11" i="5"/>
  <c r="CQ7" i="5"/>
  <c r="DV5" i="6"/>
  <c r="DV6" i="6" s="1"/>
  <c r="BG13" i="5"/>
  <c r="BD5" i="6"/>
  <c r="BI11" i="5"/>
  <c r="BI12" i="5"/>
  <c r="BC6" i="6"/>
  <c r="CN5" i="6"/>
  <c r="BR55" i="2"/>
  <c r="BJ6" i="5"/>
  <c r="AY21" i="8"/>
  <c r="AY23" i="8" s="1"/>
  <c r="AU69" i="2"/>
  <c r="AT70" i="2"/>
  <c r="AZ24" i="6" s="1"/>
  <c r="AC17" i="8"/>
  <c r="AB19" i="8"/>
  <c r="AB28" i="8" s="1"/>
  <c r="CE16" i="8"/>
  <c r="DF16" i="8"/>
  <c r="N12" i="8"/>
  <c r="N13" i="8" s="1"/>
  <c r="BW13" i="8"/>
  <c r="BW34" i="8" s="1"/>
  <c r="BW35" i="8" s="1"/>
  <c r="CJ31" i="4"/>
  <c r="CJ42" i="4" s="1"/>
  <c r="CF28" i="7"/>
  <c r="CG27" i="7" s="1"/>
  <c r="DE34" i="8"/>
  <c r="DF11" i="8"/>
  <c r="DF12" i="8" s="1"/>
  <c r="CI22" i="6"/>
  <c r="CI23" i="6" s="1"/>
  <c r="AL23" i="6"/>
  <c r="AO13" i="6"/>
  <c r="CK16" i="6"/>
  <c r="AR9" i="7"/>
  <c r="AR8" i="7"/>
  <c r="AM26" i="6"/>
  <c r="AM27" i="6" s="1"/>
  <c r="AT26" i="4"/>
  <c r="AU15" i="4"/>
  <c r="AS28" i="4"/>
  <c r="AS27" i="4"/>
  <c r="AS30" i="4"/>
  <c r="AQ10" i="6"/>
  <c r="AQ12" i="6" s="1"/>
  <c r="AQ13" i="6" s="1"/>
  <c r="AQ42" i="4"/>
  <c r="AU16" i="6"/>
  <c r="AV24" i="4"/>
  <c r="AP14" i="6"/>
  <c r="AP19" i="6"/>
  <c r="AN23" i="6"/>
  <c r="AN10" i="7"/>
  <c r="AN11" i="7" s="1"/>
  <c r="AR7" i="7"/>
  <c r="AR31" i="4"/>
  <c r="AI47" i="4"/>
  <c r="AH5" i="8"/>
  <c r="AK1" i="4"/>
  <c r="AK1" i="6" s="1"/>
  <c r="AK1" i="7" s="1"/>
  <c r="AK1" i="8" s="1"/>
  <c r="AK1" i="5"/>
  <c r="AL2" i="5"/>
  <c r="AL2" i="4"/>
  <c r="AL2" i="6" s="1"/>
  <c r="AL2" i="7" s="1"/>
  <c r="AL2" i="8" s="1"/>
  <c r="AT42" i="2"/>
  <c r="AT53" i="2" s="1"/>
  <c r="AS41" i="2"/>
  <c r="AS52" i="2" s="1"/>
  <c r="G44" i="10" l="1"/>
  <c r="BH13" i="5"/>
  <c r="BH25" i="4" s="1"/>
  <c r="CQ12" i="5"/>
  <c r="BI13" i="5"/>
  <c r="BI10" i="4" s="1"/>
  <c r="BD6" i="6"/>
  <c r="CQ11" i="5"/>
  <c r="BF12" i="4"/>
  <c r="BF4" i="6"/>
  <c r="BF5" i="6" s="1"/>
  <c r="BF6" i="6" s="1"/>
  <c r="CO8" i="4"/>
  <c r="CO12" i="4" s="1"/>
  <c r="BG25" i="4"/>
  <c r="BG10" i="4"/>
  <c r="BG8" i="4"/>
  <c r="BG3" i="6"/>
  <c r="BF4" i="7"/>
  <c r="CM4" i="7" s="1"/>
  <c r="CO3" i="6"/>
  <c r="BS55" i="2"/>
  <c r="BK6" i="5"/>
  <c r="BK7" i="5" s="1"/>
  <c r="CO25" i="4"/>
  <c r="BJ7" i="5"/>
  <c r="CN6" i="6"/>
  <c r="CZ5" i="6"/>
  <c r="CZ6" i="6" s="1"/>
  <c r="AZ21" i="8"/>
  <c r="AZ23" i="8" s="1"/>
  <c r="AV69" i="2"/>
  <c r="AU70" i="2"/>
  <c r="BA24" i="6" s="1"/>
  <c r="CM24" i="6" s="1"/>
  <c r="AD17" i="8"/>
  <c r="AC19" i="8"/>
  <c r="AC28" i="8" s="1"/>
  <c r="N34" i="8"/>
  <c r="N35" i="8" s="1"/>
  <c r="DD36" i="8" s="1"/>
  <c r="AH7" i="8"/>
  <c r="CD7" i="8" s="1"/>
  <c r="CD5" i="8"/>
  <c r="DD35" i="8"/>
  <c r="CJ12" i="6"/>
  <c r="CY12" i="6" s="1"/>
  <c r="CJ10" i="6"/>
  <c r="CY10" i="6" s="1"/>
  <c r="P27" i="7"/>
  <c r="P28" i="7" s="1"/>
  <c r="O11" i="8"/>
  <c r="O12" i="8" s="1"/>
  <c r="AU18" i="6"/>
  <c r="CJ13" i="6"/>
  <c r="AO19" i="6"/>
  <c r="AO14" i="6"/>
  <c r="AL26" i="6"/>
  <c r="CI25" i="6"/>
  <c r="AL10" i="7"/>
  <c r="AP22" i="6"/>
  <c r="AP25" i="6" s="1"/>
  <c r="AP20" i="6"/>
  <c r="AS8" i="7"/>
  <c r="AS7" i="7"/>
  <c r="AS31" i="4"/>
  <c r="AI5" i="8"/>
  <c r="AI7" i="8" s="1"/>
  <c r="AJ47" i="4"/>
  <c r="AU26" i="4"/>
  <c r="AV15" i="4"/>
  <c r="AR10" i="6"/>
  <c r="AR42" i="4"/>
  <c r="AV16" i="6"/>
  <c r="AV18" i="6" s="1"/>
  <c r="AW24" i="4"/>
  <c r="CL24" i="4" s="1"/>
  <c r="AT30" i="4"/>
  <c r="AT9" i="7" s="1"/>
  <c r="AT28" i="4"/>
  <c r="AT27" i="4"/>
  <c r="AS9" i="7"/>
  <c r="AN26" i="6"/>
  <c r="AN27" i="6" s="1"/>
  <c r="AQ19" i="6"/>
  <c r="AQ14" i="6"/>
  <c r="CB17" i="8"/>
  <c r="AL1" i="4"/>
  <c r="AL1" i="6" s="1"/>
  <c r="AL1" i="7" s="1"/>
  <c r="AL1" i="8" s="1"/>
  <c r="AL1" i="5"/>
  <c r="AM2" i="5"/>
  <c r="AM2" i="4"/>
  <c r="AM2" i="6" s="1"/>
  <c r="AM2" i="7" s="1"/>
  <c r="AM2" i="8" s="1"/>
  <c r="AU42" i="2"/>
  <c r="AU53" i="2" s="1"/>
  <c r="AT41" i="2"/>
  <c r="AT52" i="2" s="1"/>
  <c r="BH3" i="6" l="1"/>
  <c r="BH4" i="7" s="1"/>
  <c r="BH8" i="4"/>
  <c r="BH10" i="4"/>
  <c r="CQ13" i="5"/>
  <c r="BI8" i="4"/>
  <c r="BI4" i="6" s="1"/>
  <c r="BI3" i="6"/>
  <c r="BI4" i="7" s="1"/>
  <c r="BI25" i="4"/>
  <c r="DL25" i="4" s="1"/>
  <c r="BL6" i="5"/>
  <c r="BL7" i="5" s="1"/>
  <c r="CR7" i="5" s="1"/>
  <c r="BT55" i="2"/>
  <c r="BG4" i="6"/>
  <c r="BG12" i="4"/>
  <c r="CO4" i="6"/>
  <c r="BF5" i="7"/>
  <c r="CM5" i="7" s="1"/>
  <c r="BK12" i="5"/>
  <c r="BK11" i="5"/>
  <c r="BJ11" i="5"/>
  <c r="BJ12" i="5"/>
  <c r="BG4" i="7"/>
  <c r="CO5" i="6"/>
  <c r="CY13" i="6"/>
  <c r="CY14" i="6" s="1"/>
  <c r="CJ14" i="6"/>
  <c r="BA21" i="8"/>
  <c r="AV70" i="2"/>
  <c r="BB24" i="6" s="1"/>
  <c r="AW69" i="2"/>
  <c r="AE17" i="8"/>
  <c r="AD19" i="8"/>
  <c r="AD28" i="8" s="1"/>
  <c r="O13" i="8"/>
  <c r="O34" i="8" s="1"/>
  <c r="O35" i="8" s="1"/>
  <c r="CI9" i="7"/>
  <c r="AL11" i="7"/>
  <c r="CG11" i="7" s="1"/>
  <c r="CG10" i="7"/>
  <c r="AR12" i="6"/>
  <c r="CJ19" i="6"/>
  <c r="AO22" i="6"/>
  <c r="AO25" i="6" s="1"/>
  <c r="AO20" i="6"/>
  <c r="AL27" i="6"/>
  <c r="CI26" i="6"/>
  <c r="CI27" i="6" s="1"/>
  <c r="AT8" i="7"/>
  <c r="CI8" i="7" s="1"/>
  <c r="CK28" i="4"/>
  <c r="CK30" i="4"/>
  <c r="AW16" i="6"/>
  <c r="AW18" i="6" s="1"/>
  <c r="CL18" i="6" s="1"/>
  <c r="AX24" i="4"/>
  <c r="DJ24" i="4"/>
  <c r="AS10" i="6"/>
  <c r="AS12" i="6" s="1"/>
  <c r="AS13" i="6" s="1"/>
  <c r="AS42" i="4"/>
  <c r="AJ5" i="8"/>
  <c r="AJ7" i="8" s="1"/>
  <c r="AK47" i="4"/>
  <c r="AV26" i="4"/>
  <c r="AW15" i="4"/>
  <c r="CL15" i="4" s="1"/>
  <c r="CL26" i="4" s="1"/>
  <c r="CL27" i="4" s="1"/>
  <c r="AQ22" i="6"/>
  <c r="AQ25" i="6" s="1"/>
  <c r="AQ20" i="6"/>
  <c r="AT7" i="7"/>
  <c r="CI7" i="7" s="1"/>
  <c r="AT31" i="4"/>
  <c r="AU27" i="4"/>
  <c r="AU30" i="4"/>
  <c r="AU28" i="4"/>
  <c r="AP23" i="6"/>
  <c r="AM1" i="5"/>
  <c r="AM1" i="4"/>
  <c r="AM1" i="6" s="1"/>
  <c r="AM1" i="7" s="1"/>
  <c r="AM1" i="8" s="1"/>
  <c r="AN2" i="5"/>
  <c r="AN2" i="4"/>
  <c r="AN2" i="6" s="1"/>
  <c r="AN2" i="7" s="1"/>
  <c r="AN2" i="8" s="1"/>
  <c r="AV42" i="2"/>
  <c r="AV53" i="2" s="1"/>
  <c r="AU41" i="2"/>
  <c r="AU52" i="2" s="1"/>
  <c r="BI12" i="4" l="1"/>
  <c r="BH12" i="4"/>
  <c r="CP10" i="4"/>
  <c r="BH4" i="6"/>
  <c r="BH5" i="7" s="1"/>
  <c r="BH9" i="8" s="1"/>
  <c r="CP8" i="4"/>
  <c r="CN4" i="7"/>
  <c r="CP3" i="6"/>
  <c r="CR6" i="5"/>
  <c r="BF9" i="8"/>
  <c r="CL9" i="8" s="1"/>
  <c r="CP25" i="4"/>
  <c r="BI5" i="6"/>
  <c r="BI6" i="6" s="1"/>
  <c r="BI5" i="7"/>
  <c r="BI9" i="8" s="1"/>
  <c r="CM9" i="8" s="1"/>
  <c r="CX9" i="8" s="1"/>
  <c r="BK13" i="5"/>
  <c r="BG5" i="7"/>
  <c r="BG9" i="8" s="1"/>
  <c r="CO6" i="6"/>
  <c r="BJ13" i="5"/>
  <c r="BU55" i="2"/>
  <c r="BM6" i="5"/>
  <c r="BG5" i="6"/>
  <c r="BL11" i="5"/>
  <c r="BL12" i="5"/>
  <c r="CR12" i="5" s="1"/>
  <c r="CY19" i="6"/>
  <c r="CY20" i="6" s="1"/>
  <c r="CJ20" i="6"/>
  <c r="CH47" i="4"/>
  <c r="AL47" i="4"/>
  <c r="BB21" i="8"/>
  <c r="BB23" i="8" s="1"/>
  <c r="AW70" i="2"/>
  <c r="BC24" i="6" s="1"/>
  <c r="AX69" i="2"/>
  <c r="CJ21" i="8"/>
  <c r="BA23" i="8"/>
  <c r="CJ23" i="8" s="1"/>
  <c r="AF17" i="8"/>
  <c r="AE19" i="8"/>
  <c r="AE28" i="8" s="1"/>
  <c r="CF16" i="8"/>
  <c r="CK31" i="4"/>
  <c r="CK42" i="4" s="1"/>
  <c r="CB28" i="8"/>
  <c r="CB19" i="8"/>
  <c r="CG28" i="7"/>
  <c r="CH27" i="7" s="1"/>
  <c r="Q27" i="7"/>
  <c r="Q28" i="7" s="1"/>
  <c r="P11" i="8"/>
  <c r="CL16" i="6"/>
  <c r="AR13" i="6"/>
  <c r="CJ22" i="6"/>
  <c r="AO23" i="6"/>
  <c r="AU9" i="7"/>
  <c r="AU8" i="7"/>
  <c r="AT10" i="6"/>
  <c r="AT42" i="4"/>
  <c r="AK5" i="8"/>
  <c r="DH47" i="4"/>
  <c r="AU7" i="7"/>
  <c r="AU31" i="4"/>
  <c r="AS19" i="6"/>
  <c r="AS14" i="6"/>
  <c r="AQ10" i="7"/>
  <c r="AQ11" i="7" s="1"/>
  <c r="AQ23" i="6"/>
  <c r="AW26" i="4"/>
  <c r="DJ26" i="4" s="1"/>
  <c r="AX15" i="4"/>
  <c r="DJ15" i="4"/>
  <c r="DU16" i="6"/>
  <c r="DU18" i="6" s="1"/>
  <c r="AP26" i="6"/>
  <c r="AP27" i="6" s="1"/>
  <c r="AP10" i="7"/>
  <c r="AP11" i="7" s="1"/>
  <c r="AV30" i="4"/>
  <c r="AV9" i="7" s="1"/>
  <c r="AV28" i="4"/>
  <c r="AV8" i="7" s="1"/>
  <c r="AV27" i="4"/>
  <c r="AX16" i="6"/>
  <c r="AX18" i="6" s="1"/>
  <c r="AY24" i="4"/>
  <c r="AN1" i="5"/>
  <c r="AN1" i="4"/>
  <c r="AN1" i="6" s="1"/>
  <c r="AN1" i="7" s="1"/>
  <c r="AN1" i="8" s="1"/>
  <c r="AO2" i="4"/>
  <c r="AO2" i="6" s="1"/>
  <c r="AO2" i="7" s="1"/>
  <c r="AO2" i="8" s="1"/>
  <c r="AW42" i="2"/>
  <c r="AW53" i="2" s="1"/>
  <c r="AV41" i="2"/>
  <c r="AV52" i="2" s="1"/>
  <c r="AO2" i="5"/>
  <c r="CP12" i="4" l="1"/>
  <c r="CP4" i="6"/>
  <c r="BH5" i="6"/>
  <c r="BH6" i="6" s="1"/>
  <c r="CR11" i="5"/>
  <c r="BL13" i="5"/>
  <c r="CR13" i="5" s="1"/>
  <c r="BG6" i="6"/>
  <c r="BK25" i="4"/>
  <c r="BK10" i="4"/>
  <c r="BK3" i="6"/>
  <c r="BK4" i="7" s="1"/>
  <c r="BK8" i="4"/>
  <c r="BM7" i="5"/>
  <c r="BV55" i="2"/>
  <c r="BO6" i="5" s="1"/>
  <c r="BO7" i="5" s="1"/>
  <c r="BN6" i="5"/>
  <c r="BN7" i="5" s="1"/>
  <c r="CN5" i="7"/>
  <c r="BJ25" i="4"/>
  <c r="BJ10" i="4"/>
  <c r="BJ8" i="4"/>
  <c r="BJ3" i="6"/>
  <c r="CY22" i="6"/>
  <c r="CY23" i="6" s="1"/>
  <c r="CJ23" i="6"/>
  <c r="CN24" i="6"/>
  <c r="CZ24" i="6" s="1"/>
  <c r="BC21" i="8"/>
  <c r="AX70" i="2"/>
  <c r="BD24" i="6" s="1"/>
  <c r="AY69" i="2"/>
  <c r="AG17" i="8"/>
  <c r="AF19" i="8"/>
  <c r="AF28" i="8" s="1"/>
  <c r="AK7" i="8"/>
  <c r="CE7" i="8" s="1"/>
  <c r="CE5" i="8"/>
  <c r="P12" i="8"/>
  <c r="BX11" i="8"/>
  <c r="AT12" i="6"/>
  <c r="CK10" i="6"/>
  <c r="AR14" i="6"/>
  <c r="AR19" i="6"/>
  <c r="AO10" i="7"/>
  <c r="CJ25" i="6"/>
  <c r="CY25" i="6" s="1"/>
  <c r="AO26" i="6"/>
  <c r="AQ26" i="6"/>
  <c r="AQ27" i="6" s="1"/>
  <c r="AS20" i="6"/>
  <c r="AS22" i="6"/>
  <c r="AS25" i="6" s="1"/>
  <c r="AY16" i="6"/>
  <c r="AZ24" i="4"/>
  <c r="AU10" i="6"/>
  <c r="AU42" i="4"/>
  <c r="AX26" i="4"/>
  <c r="AY15" i="4"/>
  <c r="AW27" i="4"/>
  <c r="DJ27" i="4" s="1"/>
  <c r="AW30" i="4"/>
  <c r="CL30" i="4" s="1"/>
  <c r="AW28" i="4"/>
  <c r="CL28" i="4" s="1"/>
  <c r="DF5" i="8"/>
  <c r="DF7" i="8" s="1"/>
  <c r="DF13" i="8" s="1"/>
  <c r="AV7" i="7"/>
  <c r="AV31" i="4"/>
  <c r="CC17" i="8"/>
  <c r="CU17" i="8" s="1"/>
  <c r="AO1" i="5"/>
  <c r="AO1" i="4"/>
  <c r="AO1" i="6" s="1"/>
  <c r="AO1" i="7" s="1"/>
  <c r="AO1" i="8" s="1"/>
  <c r="AP2" i="5"/>
  <c r="AX42" i="2"/>
  <c r="AX53" i="2" s="1"/>
  <c r="AW41" i="2"/>
  <c r="AW52" i="2" s="1"/>
  <c r="AP2" i="4"/>
  <c r="AP2" i="6" s="1"/>
  <c r="AP2" i="7" s="1"/>
  <c r="AP2" i="8" s="1"/>
  <c r="CP5" i="6" l="1"/>
  <c r="CP6" i="6" s="1"/>
  <c r="BK4" i="6"/>
  <c r="BK12" i="4"/>
  <c r="BJ4" i="6"/>
  <c r="BJ12" i="4"/>
  <c r="BN12" i="5"/>
  <c r="BN11" i="5"/>
  <c r="BO11" i="5"/>
  <c r="BO12" i="5"/>
  <c r="CS6" i="5"/>
  <c r="DB6" i="5" s="1"/>
  <c r="BL25" i="4"/>
  <c r="CQ25" i="4" s="1"/>
  <c r="BL8" i="4"/>
  <c r="BL3" i="6"/>
  <c r="BL4" i="7" s="1"/>
  <c r="BL10" i="4"/>
  <c r="CQ10" i="4" s="1"/>
  <c r="BJ4" i="7"/>
  <c r="BM11" i="5"/>
  <c r="BM12" i="5"/>
  <c r="CS7" i="5"/>
  <c r="DB7" i="5" s="1"/>
  <c r="BD21" i="8"/>
  <c r="BD23" i="8" s="1"/>
  <c r="AY70" i="2"/>
  <c r="BE24" i="6" s="1"/>
  <c r="AZ69" i="2"/>
  <c r="CK21" i="8"/>
  <c r="CW21" i="8" s="1"/>
  <c r="BC23" i="8"/>
  <c r="CK23" i="8" s="1"/>
  <c r="CW23" i="8" s="1"/>
  <c r="AH17" i="8"/>
  <c r="AG19" i="8"/>
  <c r="AG28" i="8" s="1"/>
  <c r="CL31" i="4"/>
  <c r="CL42" i="4" s="1"/>
  <c r="P13" i="8"/>
  <c r="BX12" i="8"/>
  <c r="Q11" i="8"/>
  <c r="Q12" i="8" s="1"/>
  <c r="Q13" i="8" s="1"/>
  <c r="Q34" i="8" s="1"/>
  <c r="R27" i="7"/>
  <c r="R28" i="7" s="1"/>
  <c r="AO11" i="7"/>
  <c r="CH11" i="7" s="1"/>
  <c r="CH10" i="7"/>
  <c r="CW10" i="7" s="1"/>
  <c r="F51" i="10" s="1"/>
  <c r="I67" i="10" s="1"/>
  <c r="AU12" i="6"/>
  <c r="AY18" i="6"/>
  <c r="AR20" i="6"/>
  <c r="AR22" i="6"/>
  <c r="AR25" i="6" s="1"/>
  <c r="AO27" i="6"/>
  <c r="CJ26" i="6"/>
  <c r="AT13" i="6"/>
  <c r="CK12" i="6"/>
  <c r="AY26" i="4"/>
  <c r="AZ15" i="4"/>
  <c r="AW8" i="7"/>
  <c r="CJ8" i="7" s="1"/>
  <c r="DJ28" i="4"/>
  <c r="AZ16" i="6"/>
  <c r="AZ18" i="6" s="1"/>
  <c r="BA24" i="4"/>
  <c r="AW9" i="7"/>
  <c r="CJ9" i="7" s="1"/>
  <c r="DJ30" i="4"/>
  <c r="AM47" i="4"/>
  <c r="AL5" i="8"/>
  <c r="AL7" i="8" s="1"/>
  <c r="AW7" i="7"/>
  <c r="CJ7" i="7" s="1"/>
  <c r="AW31" i="4"/>
  <c r="AS23" i="6"/>
  <c r="AX30" i="4"/>
  <c r="AX28" i="4"/>
  <c r="AX27" i="4"/>
  <c r="AV10" i="6"/>
  <c r="AV12" i="6" s="1"/>
  <c r="AV13" i="6" s="1"/>
  <c r="AV42" i="4"/>
  <c r="AP1" i="5"/>
  <c r="AP1" i="4"/>
  <c r="AP1" i="6" s="1"/>
  <c r="AP1" i="7" s="1"/>
  <c r="AP1" i="8" s="1"/>
  <c r="AQ2" i="5"/>
  <c r="AQ2" i="4"/>
  <c r="AQ2" i="6" s="1"/>
  <c r="AQ2" i="7" s="1"/>
  <c r="AQ2" i="8" s="1"/>
  <c r="AY42" i="2"/>
  <c r="AY53" i="2" s="1"/>
  <c r="AX41" i="2"/>
  <c r="AX52" i="2" s="1"/>
  <c r="CS12" i="5" l="1"/>
  <c r="DB12" i="5" s="1"/>
  <c r="CO4" i="7"/>
  <c r="BN13" i="5"/>
  <c r="CQ8" i="4"/>
  <c r="BL4" i="6"/>
  <c r="BL12" i="4"/>
  <c r="CQ12" i="4" s="1"/>
  <c r="BM13" i="5"/>
  <c r="CS11" i="5"/>
  <c r="DB11" i="5" s="1"/>
  <c r="BJ5" i="7"/>
  <c r="BJ9" i="8" s="1"/>
  <c r="CQ3" i="6"/>
  <c r="BJ5" i="6"/>
  <c r="BO13" i="5"/>
  <c r="BK5" i="6"/>
  <c r="BK6" i="6" s="1"/>
  <c r="BK5" i="7"/>
  <c r="BK9" i="8" s="1"/>
  <c r="CY26" i="6"/>
  <c r="CY27" i="6" s="1"/>
  <c r="CJ27" i="6"/>
  <c r="BE21" i="8"/>
  <c r="BE23" i="8" s="1"/>
  <c r="BA69" i="2"/>
  <c r="AZ70" i="2"/>
  <c r="BF24" i="6" s="1"/>
  <c r="F52" i="10"/>
  <c r="F53" i="10" s="1"/>
  <c r="I84" i="10"/>
  <c r="I211" i="10"/>
  <c r="I303" i="10"/>
  <c r="I287" i="10"/>
  <c r="I341" i="10"/>
  <c r="I501" i="10"/>
  <c r="I473" i="10"/>
  <c r="I82" i="10"/>
  <c r="I161" i="10"/>
  <c r="I198" i="10"/>
  <c r="I285" i="10"/>
  <c r="I354" i="10"/>
  <c r="I403" i="10"/>
  <c r="I458" i="10"/>
  <c r="I542" i="10"/>
  <c r="I159" i="10"/>
  <c r="I74" i="10"/>
  <c r="I152" i="10"/>
  <c r="I213" i="10"/>
  <c r="I431" i="10"/>
  <c r="I390" i="10"/>
  <c r="I425" i="10"/>
  <c r="I563" i="10"/>
  <c r="I120" i="10"/>
  <c r="I151" i="10"/>
  <c r="I240" i="10"/>
  <c r="I306" i="10"/>
  <c r="I375" i="10"/>
  <c r="I385" i="10"/>
  <c r="I483" i="10"/>
  <c r="I554" i="10"/>
  <c r="I85" i="10"/>
  <c r="I212" i="10"/>
  <c r="I187" i="10"/>
  <c r="I284" i="10"/>
  <c r="I283" i="10"/>
  <c r="I442" i="10"/>
  <c r="I359" i="10"/>
  <c r="I566" i="10"/>
  <c r="I158" i="10"/>
  <c r="I160" i="10"/>
  <c r="I266" i="10"/>
  <c r="I251" i="10"/>
  <c r="I417" i="10"/>
  <c r="I527" i="10"/>
  <c r="I448" i="10"/>
  <c r="I485" i="10"/>
  <c r="I170" i="10"/>
  <c r="I194" i="10"/>
  <c r="I286" i="10"/>
  <c r="I270" i="10"/>
  <c r="I296" i="10"/>
  <c r="I488" i="10"/>
  <c r="I460" i="10"/>
  <c r="I133" i="10"/>
  <c r="I86" i="10"/>
  <c r="I150" i="10"/>
  <c r="I111" i="10"/>
  <c r="I175" i="10"/>
  <c r="I78" i="10"/>
  <c r="I148" i="10"/>
  <c r="I189" i="10"/>
  <c r="I281" i="10"/>
  <c r="I350" i="10"/>
  <c r="I399" i="10"/>
  <c r="I454" i="10"/>
  <c r="I539" i="10"/>
  <c r="I146" i="10"/>
  <c r="I70" i="10"/>
  <c r="I105" i="10"/>
  <c r="I192" i="10"/>
  <c r="I418" i="10"/>
  <c r="I381" i="10"/>
  <c r="I415" i="10"/>
  <c r="I560" i="10"/>
  <c r="I107" i="10"/>
  <c r="I138" i="10"/>
  <c r="I227" i="10"/>
  <c r="I302" i="10"/>
  <c r="I362" i="10"/>
  <c r="I372" i="10"/>
  <c r="I479" i="10"/>
  <c r="I519" i="10"/>
  <c r="I81" i="10"/>
  <c r="I208" i="10"/>
  <c r="I183" i="10"/>
  <c r="I280" i="10"/>
  <c r="I260" i="10"/>
  <c r="I438" i="10"/>
  <c r="I334" i="10"/>
  <c r="I541" i="10"/>
  <c r="I149" i="10"/>
  <c r="I113" i="10"/>
  <c r="I239" i="10"/>
  <c r="I234" i="10"/>
  <c r="I404" i="10"/>
  <c r="I523" i="10"/>
  <c r="I474" i="10"/>
  <c r="I69" i="10"/>
  <c r="I102" i="10"/>
  <c r="I237" i="10"/>
  <c r="I329" i="10"/>
  <c r="I318" i="10"/>
  <c r="I348" i="10"/>
  <c r="I419" i="10"/>
  <c r="I503" i="10"/>
  <c r="I540" i="10"/>
  <c r="I131" i="10"/>
  <c r="I177" i="10"/>
  <c r="I218" i="10"/>
  <c r="I231" i="10"/>
  <c r="I382" i="10"/>
  <c r="I441" i="10"/>
  <c r="I530" i="10"/>
  <c r="I88" i="10"/>
  <c r="I121" i="10"/>
  <c r="I118" i="10"/>
  <c r="I238" i="10"/>
  <c r="I186" i="10"/>
  <c r="I250" i="10"/>
  <c r="I207" i="10"/>
  <c r="I268" i="10"/>
  <c r="I142" i="10"/>
  <c r="I92" i="10"/>
  <c r="I83" i="10"/>
  <c r="I169" i="10"/>
  <c r="I414" i="10"/>
  <c r="I377" i="10"/>
  <c r="I330" i="10"/>
  <c r="I551" i="10"/>
  <c r="I103" i="10"/>
  <c r="I134" i="10"/>
  <c r="I223" i="10"/>
  <c r="I293" i="10"/>
  <c r="I358" i="10"/>
  <c r="I368" i="10"/>
  <c r="I470" i="10"/>
  <c r="I498" i="10"/>
  <c r="I171" i="10"/>
  <c r="I195" i="10"/>
  <c r="I164" i="10"/>
  <c r="I248" i="10"/>
  <c r="I426" i="10"/>
  <c r="I423" i="10"/>
  <c r="I521" i="10"/>
  <c r="I538" i="10"/>
  <c r="I145" i="10"/>
  <c r="I79" i="10"/>
  <c r="I201" i="10"/>
  <c r="I209" i="10"/>
  <c r="I400" i="10"/>
  <c r="I506" i="10"/>
  <c r="I465" i="10"/>
  <c r="I526" i="10"/>
  <c r="I93" i="10"/>
  <c r="I233" i="10"/>
  <c r="I316" i="10"/>
  <c r="I309" i="10"/>
  <c r="I338" i="10"/>
  <c r="I397" i="10"/>
  <c r="I499" i="10"/>
  <c r="I537" i="10"/>
  <c r="I166" i="10"/>
  <c r="I190" i="10"/>
  <c r="I277" i="10"/>
  <c r="I264" i="10"/>
  <c r="I412" i="10"/>
  <c r="I484" i="10"/>
  <c r="I456" i="10"/>
  <c r="I129" i="10"/>
  <c r="I75" i="10"/>
  <c r="I236" i="10"/>
  <c r="I328" i="10"/>
  <c r="I401" i="10"/>
  <c r="I360" i="10"/>
  <c r="I509" i="10"/>
  <c r="I545" i="10"/>
  <c r="I249" i="10"/>
  <c r="I206" i="10"/>
  <c r="I96" i="10"/>
  <c r="I217" i="10"/>
  <c r="I278" i="10"/>
  <c r="I342" i="10"/>
  <c r="I290" i="10"/>
  <c r="I90" i="10"/>
  <c r="I125" i="10"/>
  <c r="I210" i="10"/>
  <c r="I289" i="10"/>
  <c r="I349" i="10"/>
  <c r="I355" i="10"/>
  <c r="I466" i="10"/>
  <c r="I468" i="10"/>
  <c r="I167" i="10"/>
  <c r="I191" i="10"/>
  <c r="I143" i="10"/>
  <c r="I214" i="10"/>
  <c r="I422" i="10"/>
  <c r="I406" i="10"/>
  <c r="I517" i="10"/>
  <c r="I535" i="10"/>
  <c r="I132" i="10"/>
  <c r="I259" i="10"/>
  <c r="I100" i="10"/>
  <c r="I331" i="10"/>
  <c r="I387" i="10"/>
  <c r="I493" i="10"/>
  <c r="I461" i="10"/>
  <c r="I472" i="10"/>
  <c r="I89" i="10"/>
  <c r="I220" i="10"/>
  <c r="I312" i="10"/>
  <c r="I305" i="10"/>
  <c r="I326" i="10"/>
  <c r="I376" i="10"/>
  <c r="I495" i="10"/>
  <c r="I534" i="10"/>
  <c r="I157" i="10"/>
  <c r="I181" i="10"/>
  <c r="I273" i="10"/>
  <c r="I256" i="10"/>
  <c r="I408" i="10"/>
  <c r="I480" i="10"/>
  <c r="I443" i="10"/>
  <c r="I66" i="10"/>
  <c r="I127" i="10"/>
  <c r="I130" i="10"/>
  <c r="I147" i="10"/>
  <c r="I325" i="10"/>
  <c r="I373" i="10"/>
  <c r="I346" i="10"/>
  <c r="I502" i="10"/>
  <c r="I77" i="10"/>
  <c r="I108" i="10"/>
  <c r="I197" i="10"/>
  <c r="I272" i="10"/>
  <c r="I313" i="10"/>
  <c r="I424" i="10"/>
  <c r="I449" i="10"/>
  <c r="I568" i="10"/>
  <c r="I332" i="10"/>
  <c r="I276" i="10"/>
  <c r="I340" i="10"/>
  <c r="I310" i="10"/>
  <c r="I271" i="10"/>
  <c r="I335" i="10"/>
  <c r="I274" i="10"/>
  <c r="I386" i="10"/>
  <c r="I154" i="10"/>
  <c r="I139" i="10"/>
  <c r="I117" i="10"/>
  <c r="I188" i="10"/>
  <c r="I413" i="10"/>
  <c r="I343" i="10"/>
  <c r="I513" i="10"/>
  <c r="I532" i="10"/>
  <c r="I128" i="10"/>
  <c r="I255" i="10"/>
  <c r="I230" i="10"/>
  <c r="I327" i="10"/>
  <c r="I383" i="10"/>
  <c r="I489" i="10"/>
  <c r="I457" i="10"/>
  <c r="I451" i="10"/>
  <c r="I76" i="10"/>
  <c r="I216" i="10"/>
  <c r="I299" i="10"/>
  <c r="I292" i="10"/>
  <c r="I262" i="10"/>
  <c r="I561" i="10"/>
  <c r="I486" i="10"/>
  <c r="I528" i="10"/>
  <c r="I153" i="10"/>
  <c r="I156" i="10"/>
  <c r="I243" i="10"/>
  <c r="I254" i="10"/>
  <c r="I395" i="10"/>
  <c r="I471" i="10"/>
  <c r="I439" i="10"/>
  <c r="I558" i="10"/>
  <c r="I114" i="10"/>
  <c r="I245" i="10"/>
  <c r="I126" i="10"/>
  <c r="I321" i="10"/>
  <c r="I369" i="10"/>
  <c r="I184" i="10"/>
  <c r="I524" i="10"/>
  <c r="I116" i="10"/>
  <c r="I71" i="10"/>
  <c r="I232" i="10"/>
  <c r="I315" i="10"/>
  <c r="I388" i="10"/>
  <c r="I347" i="10"/>
  <c r="I505" i="10"/>
  <c r="I536" i="10"/>
  <c r="I141" i="10"/>
  <c r="I172" i="10"/>
  <c r="I261" i="10"/>
  <c r="I336" i="10"/>
  <c r="I396" i="10"/>
  <c r="I402" i="10"/>
  <c r="I500" i="10"/>
  <c r="I525" i="10"/>
  <c r="I405" i="10"/>
  <c r="I345" i="10"/>
  <c r="I409" i="10"/>
  <c r="I366" i="10"/>
  <c r="I115" i="10"/>
  <c r="I242" i="10"/>
  <c r="I221" i="10"/>
  <c r="I314" i="10"/>
  <c r="I370" i="10"/>
  <c r="I476" i="10"/>
  <c r="I444" i="10"/>
  <c r="I363" i="10"/>
  <c r="I72" i="10"/>
  <c r="I203" i="10"/>
  <c r="I295" i="10"/>
  <c r="I288" i="10"/>
  <c r="I205" i="10"/>
  <c r="I557" i="10"/>
  <c r="I482" i="10"/>
  <c r="I511" i="10"/>
  <c r="I140" i="10"/>
  <c r="I135" i="10"/>
  <c r="I222" i="10"/>
  <c r="I252" i="10"/>
  <c r="I391" i="10"/>
  <c r="I467" i="10"/>
  <c r="I393" i="10"/>
  <c r="I549" i="10"/>
  <c r="I110" i="10"/>
  <c r="I241" i="10"/>
  <c r="I324" i="10"/>
  <c r="I308" i="10"/>
  <c r="I356" i="10"/>
  <c r="I518" i="10"/>
  <c r="I507" i="10"/>
  <c r="I112" i="10"/>
  <c r="I178" i="10"/>
  <c r="I219" i="10"/>
  <c r="I311" i="10"/>
  <c r="I384" i="10"/>
  <c r="I433" i="10"/>
  <c r="I492" i="10"/>
  <c r="I508" i="10"/>
  <c r="I73" i="10"/>
  <c r="I104" i="10"/>
  <c r="I193" i="10"/>
  <c r="I265" i="10"/>
  <c r="I258" i="10"/>
  <c r="I411" i="10"/>
  <c r="I436" i="10"/>
  <c r="I556" i="10"/>
  <c r="I98" i="10"/>
  <c r="I229" i="10"/>
  <c r="I204" i="10"/>
  <c r="I301" i="10"/>
  <c r="I357" i="10"/>
  <c r="I459" i="10"/>
  <c r="I410" i="10"/>
  <c r="I547" i="10"/>
  <c r="I364" i="10"/>
  <c r="I351" i="10"/>
  <c r="I300" i="10"/>
  <c r="I463" i="10"/>
  <c r="I544" i="10"/>
  <c r="I437" i="10"/>
  <c r="I497" i="10"/>
  <c r="I123" i="10"/>
  <c r="I263" i="10"/>
  <c r="I122" i="10"/>
  <c r="I339" i="10"/>
  <c r="I374" i="10"/>
  <c r="I446" i="10"/>
  <c r="I520" i="10"/>
  <c r="I552" i="10"/>
  <c r="I97" i="10"/>
  <c r="I224" i="10"/>
  <c r="I307" i="10"/>
  <c r="I291" i="10"/>
  <c r="I344" i="10"/>
  <c r="I510" i="10"/>
  <c r="I477" i="10"/>
  <c r="I95" i="10"/>
  <c r="I165" i="10"/>
  <c r="I202" i="10"/>
  <c r="I294" i="10"/>
  <c r="I367" i="10"/>
  <c r="I416" i="10"/>
  <c r="I462" i="10"/>
  <c r="I559" i="10"/>
  <c r="I163" i="10"/>
  <c r="I87" i="10"/>
  <c r="I173" i="10"/>
  <c r="I247" i="10"/>
  <c r="I435" i="10"/>
  <c r="I394" i="10"/>
  <c r="I428" i="10"/>
  <c r="I567" i="10"/>
  <c r="I124" i="10"/>
  <c r="I155" i="10"/>
  <c r="I244" i="10"/>
  <c r="I319" i="10"/>
  <c r="I379" i="10"/>
  <c r="I389" i="10"/>
  <c r="I487" i="10"/>
  <c r="I494" i="10"/>
  <c r="I94" i="10"/>
  <c r="I225" i="10"/>
  <c r="I200" i="10"/>
  <c r="I297" i="10"/>
  <c r="I353" i="10"/>
  <c r="I455" i="10"/>
  <c r="I380" i="10"/>
  <c r="I481" i="10"/>
  <c r="I106" i="10"/>
  <c r="I246" i="10"/>
  <c r="I333" i="10"/>
  <c r="I322" i="10"/>
  <c r="I361" i="10"/>
  <c r="I427" i="10"/>
  <c r="I512" i="10"/>
  <c r="I543" i="10"/>
  <c r="I548" i="10"/>
  <c r="I447" i="10"/>
  <c r="I529" i="10"/>
  <c r="I565" i="10"/>
  <c r="I555" i="10"/>
  <c r="I546" i="10"/>
  <c r="I144" i="10"/>
  <c r="I429" i="10"/>
  <c r="I564" i="10"/>
  <c r="I99" i="10"/>
  <c r="I176" i="10"/>
  <c r="I137" i="10"/>
  <c r="I162" i="10"/>
  <c r="I522" i="10"/>
  <c r="I516" i="10"/>
  <c r="I179" i="10"/>
  <c r="I136" i="10"/>
  <c r="I101" i="10"/>
  <c r="I174" i="10"/>
  <c r="I91" i="10"/>
  <c r="I168" i="10"/>
  <c r="I182" i="10"/>
  <c r="I453" i="10"/>
  <c r="I80" i="10"/>
  <c r="I533" i="10"/>
  <c r="I199" i="10"/>
  <c r="I109" i="10"/>
  <c r="I228" i="10"/>
  <c r="I215" i="10"/>
  <c r="I180" i="10"/>
  <c r="I257" i="10"/>
  <c r="I269" i="10"/>
  <c r="I504" i="10"/>
  <c r="I317" i="10"/>
  <c r="I282" i="10"/>
  <c r="I196" i="10"/>
  <c r="I320" i="10"/>
  <c r="I298" i="10"/>
  <c r="I253" i="10"/>
  <c r="I323" i="10"/>
  <c r="I267" i="10"/>
  <c r="I440" i="10"/>
  <c r="I464" i="10"/>
  <c r="I275" i="10"/>
  <c r="I226" i="10"/>
  <c r="I304" i="10"/>
  <c r="I371" i="10"/>
  <c r="I235" i="10"/>
  <c r="I392" i="10"/>
  <c r="I421" i="10"/>
  <c r="I430" i="10"/>
  <c r="I185" i="10"/>
  <c r="I434" i="10"/>
  <c r="I378" i="10"/>
  <c r="I352" i="10"/>
  <c r="I420" i="10"/>
  <c r="I407" i="10"/>
  <c r="I398" i="10"/>
  <c r="I531" i="10"/>
  <c r="I469" i="10"/>
  <c r="I337" i="10"/>
  <c r="I553" i="10"/>
  <c r="I450" i="10"/>
  <c r="I514" i="10"/>
  <c r="I475" i="10"/>
  <c r="I432" i="10"/>
  <c r="I496" i="10"/>
  <c r="I452" i="10"/>
  <c r="I119" i="10"/>
  <c r="I445" i="10"/>
  <c r="I478" i="10"/>
  <c r="I279" i="10"/>
  <c r="I490" i="10"/>
  <c r="I562" i="10"/>
  <c r="I550" i="10"/>
  <c r="I515" i="10"/>
  <c r="I491" i="10"/>
  <c r="I365" i="10"/>
  <c r="AI17" i="8"/>
  <c r="AH19" i="8"/>
  <c r="AH28" i="8" s="1"/>
  <c r="CG16" i="8"/>
  <c r="CV16" i="8" s="1"/>
  <c r="CW11" i="7"/>
  <c r="CH28" i="7"/>
  <c r="CI27" i="7" s="1"/>
  <c r="P34" i="8"/>
  <c r="P35" i="8" s="1"/>
  <c r="BX13" i="8"/>
  <c r="BX34" i="8" s="1"/>
  <c r="BX35" i="8" s="1"/>
  <c r="CC28" i="8"/>
  <c r="CU28" i="8" s="1"/>
  <c r="CU38" i="8" s="1"/>
  <c r="CC19" i="8"/>
  <c r="CU19" i="8" s="1"/>
  <c r="AR23" i="6"/>
  <c r="CK13" i="6"/>
  <c r="CK14" i="6" s="1"/>
  <c r="AT19" i="6"/>
  <c r="AT14" i="6"/>
  <c r="AU13" i="6"/>
  <c r="CM24" i="4"/>
  <c r="AY27" i="4"/>
  <c r="AY28" i="4"/>
  <c r="AY30" i="4"/>
  <c r="AS26" i="6"/>
  <c r="AS27" i="6" s="1"/>
  <c r="AS10" i="7"/>
  <c r="AS11" i="7" s="1"/>
  <c r="DL7" i="7"/>
  <c r="DJ31" i="4"/>
  <c r="AM5" i="8"/>
  <c r="AM7" i="8" s="1"/>
  <c r="AN47" i="4"/>
  <c r="CI47" i="4" s="1"/>
  <c r="AX9" i="7"/>
  <c r="DL9" i="7"/>
  <c r="AZ26" i="4"/>
  <c r="BA15" i="4"/>
  <c r="CM15" i="4" s="1"/>
  <c r="CM26" i="4" s="1"/>
  <c r="AV14" i="6"/>
  <c r="AV19" i="6"/>
  <c r="AW10" i="6"/>
  <c r="AW12" i="6" s="1"/>
  <c r="AW13" i="6" s="1"/>
  <c r="AW42" i="4"/>
  <c r="BA16" i="6"/>
  <c r="BB24" i="4"/>
  <c r="AX7" i="7"/>
  <c r="AX31" i="4"/>
  <c r="AX8" i="7"/>
  <c r="DL8" i="7"/>
  <c r="AQ1" i="5"/>
  <c r="AQ1" i="4"/>
  <c r="AQ1" i="6" s="1"/>
  <c r="AQ1" i="7" s="1"/>
  <c r="AQ1" i="8" s="1"/>
  <c r="AR2" i="5"/>
  <c r="AR2" i="4"/>
  <c r="AR2" i="6" s="1"/>
  <c r="AR2" i="7" s="1"/>
  <c r="AR2" i="8" s="1"/>
  <c r="AZ42" i="2"/>
  <c r="AZ53" i="2" s="1"/>
  <c r="AY41" i="2"/>
  <c r="AY52" i="2" s="1"/>
  <c r="BM25" i="4" l="1"/>
  <c r="BM8" i="4"/>
  <c r="CS13" i="5"/>
  <c r="DB13" i="5" s="1"/>
  <c r="BM3" i="6"/>
  <c r="BM10" i="4"/>
  <c r="BO25" i="4"/>
  <c r="BO10" i="4"/>
  <c r="BO8" i="4"/>
  <c r="BO3" i="6"/>
  <c r="BO4" i="7" s="1"/>
  <c r="BJ6" i="6"/>
  <c r="BL5" i="6"/>
  <c r="BL6" i="6" s="1"/>
  <c r="BL5" i="7"/>
  <c r="CO5" i="7" s="1"/>
  <c r="CQ4" i="6"/>
  <c r="BN25" i="4"/>
  <c r="BN10" i="4"/>
  <c r="BN3" i="6"/>
  <c r="BN4" i="7" s="1"/>
  <c r="BN8" i="4"/>
  <c r="CU36" i="8"/>
  <c r="E41" i="9"/>
  <c r="E43" i="9" s="1"/>
  <c r="CM27" i="4"/>
  <c r="CU34" i="8"/>
  <c r="CO24" i="6"/>
  <c r="BF21" i="8"/>
  <c r="BB69" i="2"/>
  <c r="BA70" i="2"/>
  <c r="BG24" i="6" s="1"/>
  <c r="CW28" i="7"/>
  <c r="CX27" i="7" s="1"/>
  <c r="E19" i="9"/>
  <c r="E22" i="9" s="1"/>
  <c r="AJ17" i="8"/>
  <c r="AI19" i="8"/>
  <c r="AI28" i="8" s="1"/>
  <c r="Q35" i="8"/>
  <c r="R11" i="8"/>
  <c r="R12" i="8" s="1"/>
  <c r="R13" i="8" s="1"/>
  <c r="R34" i="8" s="1"/>
  <c r="R35" i="8" s="1"/>
  <c r="S27" i="7"/>
  <c r="S28" i="7" s="1"/>
  <c r="CL12" i="6"/>
  <c r="CL13" i="6"/>
  <c r="CL14" i="6" s="1"/>
  <c r="AU19" i="6"/>
  <c r="AU14" i="6"/>
  <c r="CL10" i="6"/>
  <c r="AR26" i="6"/>
  <c r="AR10" i="7"/>
  <c r="AT22" i="6"/>
  <c r="AT25" i="6" s="1"/>
  <c r="CK19" i="6"/>
  <c r="CK20" i="6" s="1"/>
  <c r="AT20" i="6"/>
  <c r="BA18" i="6"/>
  <c r="CM16" i="6"/>
  <c r="AY9" i="7"/>
  <c r="AY8" i="7"/>
  <c r="AW19" i="6"/>
  <c r="AW14" i="6"/>
  <c r="AX10" i="6"/>
  <c r="AX12" i="6" s="1"/>
  <c r="AX13" i="6" s="1"/>
  <c r="AX42" i="4"/>
  <c r="AV20" i="6"/>
  <c r="AV22" i="6"/>
  <c r="AV25" i="6" s="1"/>
  <c r="AN5" i="8"/>
  <c r="AO47" i="4"/>
  <c r="BA26" i="4"/>
  <c r="BB15" i="4"/>
  <c r="AZ27" i="4"/>
  <c r="AZ30" i="4"/>
  <c r="AZ28" i="4"/>
  <c r="DU10" i="6"/>
  <c r="DU12" i="6" s="1"/>
  <c r="DU13" i="6" s="1"/>
  <c r="DJ42" i="4"/>
  <c r="DZ31" i="4" s="1"/>
  <c r="AY7" i="7"/>
  <c r="AY31" i="4"/>
  <c r="BB16" i="6"/>
  <c r="BB18" i="6" s="1"/>
  <c r="BC24" i="4"/>
  <c r="CN24" i="4" s="1"/>
  <c r="CZ24" i="4" s="1"/>
  <c r="CD17" i="8"/>
  <c r="AR1" i="5"/>
  <c r="AR1" i="4"/>
  <c r="AR1" i="6" s="1"/>
  <c r="AR1" i="7" s="1"/>
  <c r="AR1" i="8" s="1"/>
  <c r="AS2" i="5"/>
  <c r="AS2" i="4"/>
  <c r="AS2" i="6" s="1"/>
  <c r="AS2" i="7" s="1"/>
  <c r="AS2" i="8" s="1"/>
  <c r="BA42" i="2"/>
  <c r="BA53" i="2" s="1"/>
  <c r="AZ41" i="2"/>
  <c r="AZ52" i="2" s="1"/>
  <c r="BL9" i="8" l="1"/>
  <c r="CN9" i="8" s="1"/>
  <c r="CR10" i="4"/>
  <c r="DA10" i="4" s="1"/>
  <c r="BM4" i="7"/>
  <c r="CP4" i="7" s="1"/>
  <c r="CY4" i="7" s="1"/>
  <c r="CR3" i="6"/>
  <c r="DA3" i="6" s="1"/>
  <c r="BN12" i="4"/>
  <c r="BN4" i="6"/>
  <c r="BO4" i="6"/>
  <c r="BO12" i="4"/>
  <c r="CQ5" i="6"/>
  <c r="BM4" i="6"/>
  <c r="BM5" i="6" s="1"/>
  <c r="CR8" i="4"/>
  <c r="DA8" i="4" s="1"/>
  <c r="BM12" i="4"/>
  <c r="CR25" i="4"/>
  <c r="DA25" i="4" s="1"/>
  <c r="BG21" i="8"/>
  <c r="BG23" i="8" s="1"/>
  <c r="BC69" i="2"/>
  <c r="BD69" i="2" s="1"/>
  <c r="BB70" i="2"/>
  <c r="BH24" i="6" s="1"/>
  <c r="CL21" i="8"/>
  <c r="BF23" i="8"/>
  <c r="CL23" i="8" s="1"/>
  <c r="AK17" i="8"/>
  <c r="AJ19" i="8"/>
  <c r="AJ28" i="8" s="1"/>
  <c r="E23" i="9"/>
  <c r="AN7" i="8"/>
  <c r="CF7" i="8" s="1"/>
  <c r="CF5" i="8"/>
  <c r="AR11" i="7"/>
  <c r="AR27" i="6"/>
  <c r="CM18" i="6"/>
  <c r="CL19" i="6"/>
  <c r="CL20" i="6" s="1"/>
  <c r="AU20" i="6"/>
  <c r="AU22" i="6"/>
  <c r="AU25" i="6" s="1"/>
  <c r="CK22" i="6"/>
  <c r="CK23" i="6" s="1"/>
  <c r="AT23" i="6"/>
  <c r="AZ9" i="7"/>
  <c r="AZ7" i="7"/>
  <c r="AZ31" i="4"/>
  <c r="BB26" i="4"/>
  <c r="BC15" i="4"/>
  <c r="CN15" i="4" s="1"/>
  <c r="AY10" i="6"/>
  <c r="AY42" i="4"/>
  <c r="AV23" i="6"/>
  <c r="AV10" i="7"/>
  <c r="AV11" i="7" s="1"/>
  <c r="BA30" i="4"/>
  <c r="BA28" i="4"/>
  <c r="BA27" i="4"/>
  <c r="DZ12" i="4"/>
  <c r="DZ37" i="4"/>
  <c r="DZ19" i="4"/>
  <c r="DZ20" i="4"/>
  <c r="DZ10" i="4"/>
  <c r="DZ38" i="4"/>
  <c r="DZ6" i="4"/>
  <c r="DZ25" i="4"/>
  <c r="DZ9" i="4"/>
  <c r="DZ23" i="4"/>
  <c r="DZ40" i="4"/>
  <c r="DZ16" i="4"/>
  <c r="DZ29" i="4"/>
  <c r="DZ34" i="4"/>
  <c r="DZ22" i="4"/>
  <c r="DZ41" i="4"/>
  <c r="DZ7" i="4"/>
  <c r="DZ32" i="4"/>
  <c r="DZ17" i="4"/>
  <c r="DZ4" i="4"/>
  <c r="DZ14" i="4"/>
  <c r="DZ42" i="4"/>
  <c r="DZ11" i="4"/>
  <c r="DZ5" i="4"/>
  <c r="DZ18" i="4"/>
  <c r="DZ33" i="4"/>
  <c r="DZ21" i="4"/>
  <c r="DZ36" i="4"/>
  <c r="DZ8" i="4"/>
  <c r="DZ35" i="4"/>
  <c r="DZ39" i="4"/>
  <c r="DZ13" i="4"/>
  <c r="DZ24" i="4"/>
  <c r="DZ15" i="4"/>
  <c r="DZ26" i="4"/>
  <c r="DZ30" i="4"/>
  <c r="DZ28" i="4"/>
  <c r="DZ27" i="4"/>
  <c r="AX19" i="6"/>
  <c r="AX14" i="6"/>
  <c r="DU14" i="6"/>
  <c r="DU19" i="6"/>
  <c r="AW22" i="6"/>
  <c r="AW25" i="6" s="1"/>
  <c r="AW20" i="6"/>
  <c r="BC16" i="6"/>
  <c r="BC18" i="6" s="1"/>
  <c r="CN18" i="6" s="1"/>
  <c r="BD24" i="4"/>
  <c r="AZ8" i="7"/>
  <c r="AO5" i="8"/>
  <c r="AO7" i="8" s="1"/>
  <c r="AP47" i="4"/>
  <c r="AS1" i="4"/>
  <c r="AS1" i="6" s="1"/>
  <c r="AS1" i="7" s="1"/>
  <c r="AS1" i="8" s="1"/>
  <c r="AS1" i="5"/>
  <c r="AT2" i="5"/>
  <c r="AT2" i="4"/>
  <c r="AT2" i="6" s="1"/>
  <c r="AT2" i="7" s="1"/>
  <c r="AT2" i="8" s="1"/>
  <c r="BA41" i="2"/>
  <c r="BA52" i="2" s="1"/>
  <c r="BB42" i="2"/>
  <c r="BB53" i="2" s="1"/>
  <c r="BM6" i="6" l="1"/>
  <c r="BO5" i="6"/>
  <c r="BO6" i="6" s="1"/>
  <c r="BO5" i="7"/>
  <c r="BO9" i="8" s="1"/>
  <c r="CO9" i="8" s="1"/>
  <c r="BN5" i="6"/>
  <c r="BN6" i="6" s="1"/>
  <c r="BN5" i="7"/>
  <c r="BN9" i="8" s="1"/>
  <c r="CR12" i="4"/>
  <c r="DA12" i="4"/>
  <c r="H40" i="10"/>
  <c r="BM5" i="7"/>
  <c r="CR4" i="6"/>
  <c r="DA4" i="6" s="1"/>
  <c r="CQ6" i="6"/>
  <c r="BE69" i="2"/>
  <c r="BJ21" i="8" s="1"/>
  <c r="BJ23" i="8" s="1"/>
  <c r="BI21" i="8"/>
  <c r="BD70" i="2"/>
  <c r="BJ24" i="6" s="1"/>
  <c r="BH21" i="8"/>
  <c r="BH23" i="8" s="1"/>
  <c r="BC70" i="2"/>
  <c r="BI24" i="6" s="1"/>
  <c r="AL17" i="8"/>
  <c r="AK19" i="8"/>
  <c r="AK28" i="8" s="1"/>
  <c r="CH16" i="8"/>
  <c r="CZ15" i="4"/>
  <c r="CZ26" i="4" s="1"/>
  <c r="CZ27" i="4" s="1"/>
  <c r="CN26" i="4"/>
  <c r="CN27" i="4" s="1"/>
  <c r="CD28" i="8"/>
  <c r="CD19" i="8"/>
  <c r="S11" i="8"/>
  <c r="T27" i="7"/>
  <c r="T28" i="7" s="1"/>
  <c r="CZ18" i="6"/>
  <c r="AT10" i="7"/>
  <c r="CK25" i="6"/>
  <c r="AT26" i="6"/>
  <c r="CL22" i="6"/>
  <c r="CL23" i="6" s="1"/>
  <c r="AU26" i="6"/>
  <c r="AU23" i="6"/>
  <c r="CN16" i="6"/>
  <c r="CZ16" i="6" s="1"/>
  <c r="AY12" i="6"/>
  <c r="BA8" i="7"/>
  <c r="CM28" i="4"/>
  <c r="BA9" i="7"/>
  <c r="CM30" i="4"/>
  <c r="BB27" i="4"/>
  <c r="BB30" i="4"/>
  <c r="BB9" i="7" s="1"/>
  <c r="BB28" i="4"/>
  <c r="BB8" i="7" s="1"/>
  <c r="AX22" i="6"/>
  <c r="AX25" i="6" s="1"/>
  <c r="AX20" i="6"/>
  <c r="BA7" i="7"/>
  <c r="BA31" i="4"/>
  <c r="BC26" i="4"/>
  <c r="BD15" i="4"/>
  <c r="AQ47" i="4"/>
  <c r="CJ47" i="4" s="1"/>
  <c r="CY47" i="4" s="1"/>
  <c r="AP5" i="8"/>
  <c r="AP7" i="8" s="1"/>
  <c r="DU22" i="6"/>
  <c r="DU20" i="6"/>
  <c r="AV26" i="6"/>
  <c r="AV27" i="6" s="1"/>
  <c r="BD16" i="6"/>
  <c r="BE24" i="4"/>
  <c r="AW26" i="6"/>
  <c r="AW27" i="6" s="1"/>
  <c r="AW23" i="6"/>
  <c r="AZ10" i="6"/>
  <c r="AZ12" i="6" s="1"/>
  <c r="AZ13" i="6" s="1"/>
  <c r="AZ42" i="4"/>
  <c r="AU2" i="5"/>
  <c r="AU2" i="4"/>
  <c r="AU2" i="6" s="1"/>
  <c r="AU2" i="7" s="1"/>
  <c r="AU2" i="8" s="1"/>
  <c r="BC42" i="2"/>
  <c r="BC53" i="2" s="1"/>
  <c r="BB41" i="2"/>
  <c r="BB52" i="2" s="1"/>
  <c r="AT1" i="5"/>
  <c r="AT1" i="4"/>
  <c r="AT1" i="6" s="1"/>
  <c r="AT1" i="7" s="1"/>
  <c r="AT1" i="8" s="1"/>
  <c r="H44" i="10" l="1"/>
  <c r="BM9" i="8"/>
  <c r="CP5" i="7"/>
  <c r="CY5" i="7" s="1"/>
  <c r="CR5" i="6"/>
  <c r="CM21" i="8"/>
  <c r="CX21" i="8" s="1"/>
  <c r="BI23" i="8"/>
  <c r="CM23" i="8" s="1"/>
  <c r="CX23" i="8" s="1"/>
  <c r="BF69" i="2"/>
  <c r="BK21" i="8" s="1"/>
  <c r="BK23" i="8" s="1"/>
  <c r="BE70" i="2"/>
  <c r="BK24" i="6" s="1"/>
  <c r="CP24" i="6"/>
  <c r="AM17" i="8"/>
  <c r="AL19" i="8"/>
  <c r="AL28" i="8" s="1"/>
  <c r="S12" i="8"/>
  <c r="BY11" i="8"/>
  <c r="CT11" i="8" s="1"/>
  <c r="CM31" i="4"/>
  <c r="CM42" i="4" s="1"/>
  <c r="AT11" i="7"/>
  <c r="CI11" i="7" s="1"/>
  <c r="CI10" i="7"/>
  <c r="CK9" i="7"/>
  <c r="CK7" i="7"/>
  <c r="CK8" i="7"/>
  <c r="AY13" i="6"/>
  <c r="AU27" i="6"/>
  <c r="CL26" i="6"/>
  <c r="CL27" i="6" s="1"/>
  <c r="AT27" i="6"/>
  <c r="CK26" i="6"/>
  <c r="CK27" i="6" s="1"/>
  <c r="BD18" i="6"/>
  <c r="AU10" i="7"/>
  <c r="CL25" i="6"/>
  <c r="AW10" i="7"/>
  <c r="AW11" i="7" s="1"/>
  <c r="DU25" i="6"/>
  <c r="DL10" i="7" s="1"/>
  <c r="DL11" i="7" s="1"/>
  <c r="DL28" i="7" s="1"/>
  <c r="DU23" i="6"/>
  <c r="BE16" i="6"/>
  <c r="BE18" i="6" s="1"/>
  <c r="BF24" i="4"/>
  <c r="CO24" i="4" s="1"/>
  <c r="AX23" i="6"/>
  <c r="AX26" i="6"/>
  <c r="AX27" i="6" s="1"/>
  <c r="AQ5" i="8"/>
  <c r="AR47" i="4"/>
  <c r="BA10" i="6"/>
  <c r="CM10" i="6" s="1"/>
  <c r="BA42" i="4"/>
  <c r="BE15" i="4"/>
  <c r="BD26" i="4"/>
  <c r="BC30" i="4"/>
  <c r="CN30" i="4" s="1"/>
  <c r="CZ30" i="4" s="1"/>
  <c r="BC28" i="4"/>
  <c r="CN28" i="4" s="1"/>
  <c r="CZ28" i="4" s="1"/>
  <c r="BC27" i="4"/>
  <c r="AZ14" i="6"/>
  <c r="AZ19" i="6"/>
  <c r="BB7" i="7"/>
  <c r="BB31" i="4"/>
  <c r="CE17" i="8"/>
  <c r="AU1" i="5"/>
  <c r="AU1" i="4"/>
  <c r="AU1" i="6" s="1"/>
  <c r="AU1" i="7" s="1"/>
  <c r="AU1" i="8" s="1"/>
  <c r="AV2" i="5"/>
  <c r="AV2" i="4"/>
  <c r="AV2" i="6" s="1"/>
  <c r="AV2" i="7" s="1"/>
  <c r="AV2" i="8" s="1"/>
  <c r="BD42" i="2"/>
  <c r="BD53" i="2" s="1"/>
  <c r="BC41" i="2"/>
  <c r="BC52" i="2" s="1"/>
  <c r="CR6" i="6" l="1"/>
  <c r="DA5" i="6"/>
  <c r="DA6" i="6" s="1"/>
  <c r="CZ31" i="4"/>
  <c r="CZ42" i="4" s="1"/>
  <c r="BG69" i="2"/>
  <c r="BL21" i="8" s="1"/>
  <c r="BF70" i="2"/>
  <c r="BL24" i="6" s="1"/>
  <c r="CQ24" i="6" s="1"/>
  <c r="AN17" i="8"/>
  <c r="AM19" i="8"/>
  <c r="AM28" i="8" s="1"/>
  <c r="AQ7" i="8"/>
  <c r="CG7" i="8" s="1"/>
  <c r="CV7" i="8" s="1"/>
  <c r="CG5" i="8"/>
  <c r="CV5" i="8" s="1"/>
  <c r="CN31" i="4"/>
  <c r="CN42" i="4" s="1"/>
  <c r="CI28" i="7"/>
  <c r="CJ27" i="7" s="1"/>
  <c r="S13" i="8"/>
  <c r="BY12" i="8"/>
  <c r="CT12" i="8" s="1"/>
  <c r="U27" i="7"/>
  <c r="U28" i="7" s="1"/>
  <c r="T11" i="8"/>
  <c r="T12" i="8" s="1"/>
  <c r="T13" i="8" s="1"/>
  <c r="T34" i="8" s="1"/>
  <c r="AU11" i="7"/>
  <c r="CJ11" i="7" s="1"/>
  <c r="CJ10" i="7"/>
  <c r="AY14" i="6"/>
  <c r="AY19" i="6"/>
  <c r="BA12" i="6"/>
  <c r="DU26" i="6"/>
  <c r="DU27" i="6" s="1"/>
  <c r="AZ22" i="6"/>
  <c r="AZ25" i="6" s="1"/>
  <c r="AZ20" i="6"/>
  <c r="BF16" i="6"/>
  <c r="BG24" i="4"/>
  <c r="BC8" i="7"/>
  <c r="CL8" i="7" s="1"/>
  <c r="CX8" i="7" s="1"/>
  <c r="G49" i="10" s="1"/>
  <c r="AS47" i="4"/>
  <c r="AR5" i="8"/>
  <c r="AR7" i="8" s="1"/>
  <c r="BC9" i="7"/>
  <c r="CL9" i="7" s="1"/>
  <c r="CX9" i="7" s="1"/>
  <c r="G50" i="10" s="1"/>
  <c r="DM27" i="7"/>
  <c r="DG11" i="8"/>
  <c r="DG12" i="8" s="1"/>
  <c r="BD27" i="4"/>
  <c r="BD28" i="4"/>
  <c r="BD30" i="4"/>
  <c r="BC7" i="7"/>
  <c r="CL7" i="7" s="1"/>
  <c r="CX7" i="7" s="1"/>
  <c r="G48" i="10" s="1"/>
  <c r="BC31" i="4"/>
  <c r="BB10" i="6"/>
  <c r="BB12" i="6" s="1"/>
  <c r="BB13" i="6" s="1"/>
  <c r="BB42" i="4"/>
  <c r="BE26" i="4"/>
  <c r="BF15" i="4"/>
  <c r="CO15" i="4" s="1"/>
  <c r="CO26" i="4" s="1"/>
  <c r="CO27" i="4" s="1"/>
  <c r="AX10" i="7"/>
  <c r="AX11" i="7" s="1"/>
  <c r="DF17" i="8"/>
  <c r="AW2" i="4"/>
  <c r="AW2" i="6" s="1"/>
  <c r="AW2" i="7" s="1"/>
  <c r="AW2" i="8" s="1"/>
  <c r="BE42" i="2"/>
  <c r="BE53" i="2" s="1"/>
  <c r="AW2" i="5"/>
  <c r="BD41" i="2"/>
  <c r="BD52" i="2" s="1"/>
  <c r="AV1" i="5"/>
  <c r="AV1" i="4"/>
  <c r="AV1" i="6" s="1"/>
  <c r="AV1" i="7" s="1"/>
  <c r="AV1" i="8" s="1"/>
  <c r="CN21" i="8" l="1"/>
  <c r="BL23" i="8"/>
  <c r="CN23" i="8" s="1"/>
  <c r="BG70" i="2"/>
  <c r="BM24" i="6" s="1"/>
  <c r="BH69" i="2"/>
  <c r="BM21" i="8" s="1"/>
  <c r="BM23" i="8" s="1"/>
  <c r="AO17" i="8"/>
  <c r="AN19" i="8"/>
  <c r="AN28" i="8" s="1"/>
  <c r="CI16" i="8"/>
  <c r="DG16" i="8"/>
  <c r="CE28" i="8"/>
  <c r="CE19" i="8"/>
  <c r="S34" i="8"/>
  <c r="S35" i="8" s="1"/>
  <c r="BY13" i="8"/>
  <c r="CJ28" i="7"/>
  <c r="CK27" i="7" s="1"/>
  <c r="AY20" i="6"/>
  <c r="AY22" i="6"/>
  <c r="AY25" i="6" s="1"/>
  <c r="BF18" i="6"/>
  <c r="CO18" i="6" s="1"/>
  <c r="CO16" i="6"/>
  <c r="BA13" i="6"/>
  <c r="CM12" i="6"/>
  <c r="BD9" i="7"/>
  <c r="BD8" i="7"/>
  <c r="BG16" i="6"/>
  <c r="BH24" i="4"/>
  <c r="BF26" i="4"/>
  <c r="BG15" i="4"/>
  <c r="AT47" i="4"/>
  <c r="CK47" i="4" s="1"/>
  <c r="AS5" i="8"/>
  <c r="AS7" i="8" s="1"/>
  <c r="BB19" i="6"/>
  <c r="BB14" i="6"/>
  <c r="BC10" i="6"/>
  <c r="BC12" i="6" s="1"/>
  <c r="BC13" i="6" s="1"/>
  <c r="BC42" i="4"/>
  <c r="BE28" i="4"/>
  <c r="BE8" i="7" s="1"/>
  <c r="BE27" i="4"/>
  <c r="BE30" i="4"/>
  <c r="BD7" i="7"/>
  <c r="BD31" i="4"/>
  <c r="AZ26" i="6"/>
  <c r="AZ27" i="6" s="1"/>
  <c r="AZ23" i="6"/>
  <c r="DF19" i="8"/>
  <c r="DF28" i="8" s="1"/>
  <c r="DF34" i="8" s="1"/>
  <c r="AW1" i="5"/>
  <c r="AW1" i="4"/>
  <c r="AW1" i="6" s="1"/>
  <c r="AW1" i="7" s="1"/>
  <c r="AW1" i="8" s="1"/>
  <c r="AX2" i="5"/>
  <c r="BE41" i="2"/>
  <c r="BE52" i="2" s="1"/>
  <c r="AX2" i="4"/>
  <c r="AX2" i="6" s="1"/>
  <c r="AX2" i="7" s="1"/>
  <c r="AX2" i="8" s="1"/>
  <c r="BF42" i="2"/>
  <c r="BF53" i="2" s="1"/>
  <c r="BI69" i="2" l="1"/>
  <c r="BN21" i="8" s="1"/>
  <c r="BN23" i="8" s="1"/>
  <c r="BH70" i="2"/>
  <c r="BN24" i="6" s="1"/>
  <c r="AP17" i="8"/>
  <c r="AO19" i="8"/>
  <c r="AO28" i="8" s="1"/>
  <c r="T35" i="8"/>
  <c r="CN10" i="6"/>
  <c r="CZ10" i="6" s="1"/>
  <c r="BY34" i="8"/>
  <c r="BY35" i="8" s="1"/>
  <c r="CT13" i="8"/>
  <c r="U11" i="8"/>
  <c r="U12" i="8" s="1"/>
  <c r="U13" i="8" s="1"/>
  <c r="U34" i="8" s="1"/>
  <c r="U35" i="8" s="1"/>
  <c r="V27" i="7"/>
  <c r="V28" i="7" s="1"/>
  <c r="CN13" i="6"/>
  <c r="CN14" i="6" s="1"/>
  <c r="BA19" i="6"/>
  <c r="BA14" i="6"/>
  <c r="CM13" i="6"/>
  <c r="CM14" i="6" s="1"/>
  <c r="BG18" i="6"/>
  <c r="AY23" i="6"/>
  <c r="CN12" i="6"/>
  <c r="CZ12" i="6" s="1"/>
  <c r="BE7" i="7"/>
  <c r="BE31" i="4"/>
  <c r="AU47" i="4"/>
  <c r="AT5" i="8"/>
  <c r="AZ10" i="7"/>
  <c r="AZ11" i="7" s="1"/>
  <c r="BF30" i="4"/>
  <c r="BF28" i="4"/>
  <c r="BF8" i="7" s="1"/>
  <c r="CM8" i="7" s="1"/>
  <c r="BF27" i="4"/>
  <c r="BB22" i="6"/>
  <c r="BB25" i="6" s="1"/>
  <c r="BB20" i="6"/>
  <c r="BG26" i="4"/>
  <c r="BH15" i="4"/>
  <c r="BH16" i="6"/>
  <c r="BH18" i="6" s="1"/>
  <c r="BI24" i="4"/>
  <c r="BC19" i="6"/>
  <c r="BC14" i="6"/>
  <c r="BE9" i="7"/>
  <c r="BD10" i="6"/>
  <c r="BD42" i="4"/>
  <c r="AY2" i="5"/>
  <c r="AY2" i="4"/>
  <c r="AY2" i="6" s="1"/>
  <c r="AY2" i="7" s="1"/>
  <c r="AY2" i="8" s="1"/>
  <c r="BF41" i="2"/>
  <c r="BF52" i="2" s="1"/>
  <c r="BG42" i="2"/>
  <c r="BG53" i="2" s="1"/>
  <c r="AX1" i="5"/>
  <c r="AX1" i="4"/>
  <c r="AX1" i="6" s="1"/>
  <c r="AX1" i="7" s="1"/>
  <c r="AX1" i="8" s="1"/>
  <c r="CP24" i="4" l="1"/>
  <c r="BJ24" i="4"/>
  <c r="BJ69" i="2"/>
  <c r="BO21" i="8" s="1"/>
  <c r="BI70" i="2"/>
  <c r="BO24" i="6" s="1"/>
  <c r="CR24" i="6" s="1"/>
  <c r="DA24" i="6" s="1"/>
  <c r="AQ17" i="8"/>
  <c r="AP19" i="8"/>
  <c r="AP28" i="8" s="1"/>
  <c r="AT7" i="8"/>
  <c r="CH7" i="8" s="1"/>
  <c r="CH5" i="8"/>
  <c r="CZ13" i="6"/>
  <c r="CZ14" i="6" s="1"/>
  <c r="CN19" i="6"/>
  <c r="CN20" i="6" s="1"/>
  <c r="CM19" i="6"/>
  <c r="CM20" i="6" s="1"/>
  <c r="BA20" i="6"/>
  <c r="BA22" i="6"/>
  <c r="BA25" i="6" s="1"/>
  <c r="BD12" i="6"/>
  <c r="AY10" i="7"/>
  <c r="AY26" i="6"/>
  <c r="BF9" i="7"/>
  <c r="CM9" i="7" s="1"/>
  <c r="CO30" i="4"/>
  <c r="CO28" i="4"/>
  <c r="BH26" i="4"/>
  <c r="BI15" i="4"/>
  <c r="BG27" i="4"/>
  <c r="BG30" i="4"/>
  <c r="BG28" i="4"/>
  <c r="BC20" i="6"/>
  <c r="BC22" i="6"/>
  <c r="BC25" i="6" s="1"/>
  <c r="AV47" i="4"/>
  <c r="AU5" i="8"/>
  <c r="AU7" i="8" s="1"/>
  <c r="BI16" i="6"/>
  <c r="DL24" i="4"/>
  <c r="BB10" i="7"/>
  <c r="BB11" i="7" s="1"/>
  <c r="BB23" i="6"/>
  <c r="BE10" i="6"/>
  <c r="BE12" i="6" s="1"/>
  <c r="BE13" i="6" s="1"/>
  <c r="BE42" i="4"/>
  <c r="BF7" i="7"/>
  <c r="CM7" i="7" s="1"/>
  <c r="BF31" i="4"/>
  <c r="CF17" i="8"/>
  <c r="AZ2" i="5"/>
  <c r="AZ2" i="4"/>
  <c r="AZ2" i="6" s="1"/>
  <c r="AZ2" i="7" s="1"/>
  <c r="AZ2" i="8" s="1"/>
  <c r="BG41" i="2"/>
  <c r="BG52" i="2" s="1"/>
  <c r="BH42" i="2"/>
  <c r="BH53" i="2" s="1"/>
  <c r="AY1" i="5"/>
  <c r="AY1" i="4"/>
  <c r="AY1" i="6" s="1"/>
  <c r="AY1" i="7" s="1"/>
  <c r="AY1" i="8" s="1"/>
  <c r="BO23" i="8" l="1"/>
  <c r="CO23" i="8" s="1"/>
  <c r="CO21" i="8"/>
  <c r="BJ16" i="6"/>
  <c r="CP15" i="4"/>
  <c r="CP26" i="4" s="1"/>
  <c r="CP27" i="4" s="1"/>
  <c r="BJ15" i="4"/>
  <c r="BK24" i="4"/>
  <c r="BK16" i="6" s="1"/>
  <c r="BK18" i="6" s="1"/>
  <c r="BJ70" i="2"/>
  <c r="BK69" i="2"/>
  <c r="CZ19" i="6"/>
  <c r="CZ20" i="6" s="1"/>
  <c r="AR17" i="8"/>
  <c r="AQ19" i="8"/>
  <c r="AQ28" i="8" s="1"/>
  <c r="CO31" i="4"/>
  <c r="CO42" i="4" s="1"/>
  <c r="AY11" i="7"/>
  <c r="V11" i="8"/>
  <c r="W27" i="7"/>
  <c r="W28" i="7" s="1"/>
  <c r="BI18" i="6"/>
  <c r="CP18" i="6" s="1"/>
  <c r="CP16" i="6"/>
  <c r="AY27" i="6"/>
  <c r="CN22" i="6"/>
  <c r="CN23" i="6" s="1"/>
  <c r="CM22" i="6"/>
  <c r="CM23" i="6" s="1"/>
  <c r="BA23" i="6"/>
  <c r="BA26" i="6"/>
  <c r="BD13" i="6"/>
  <c r="BG8" i="7"/>
  <c r="BG9" i="7"/>
  <c r="BG7" i="7"/>
  <c r="BG31" i="4"/>
  <c r="AV5" i="8"/>
  <c r="AV7" i="8" s="1"/>
  <c r="AW47" i="4"/>
  <c r="BI26" i="4"/>
  <c r="DL26" i="4" s="1"/>
  <c r="DL15" i="4"/>
  <c r="BF10" i="6"/>
  <c r="BF12" i="6" s="1"/>
  <c r="BF13" i="6" s="1"/>
  <c r="BF42" i="4"/>
  <c r="BE19" i="6"/>
  <c r="BE14" i="6"/>
  <c r="BC10" i="7"/>
  <c r="BC11" i="7" s="1"/>
  <c r="BC23" i="6"/>
  <c r="BH30" i="4"/>
  <c r="BH9" i="7" s="1"/>
  <c r="BH28" i="4"/>
  <c r="BH8" i="7" s="1"/>
  <c r="BH27" i="4"/>
  <c r="DV16" i="6"/>
  <c r="DV18" i="6" s="1"/>
  <c r="BB26" i="6"/>
  <c r="BB27" i="6" s="1"/>
  <c r="BA2" i="5"/>
  <c r="BA2" i="4"/>
  <c r="BA2" i="6" s="1"/>
  <c r="BA2" i="7" s="1"/>
  <c r="BA2" i="8" s="1"/>
  <c r="BI42" i="2"/>
  <c r="BI53" i="2" s="1"/>
  <c r="BH41" i="2"/>
  <c r="BH52" i="2" s="1"/>
  <c r="AZ1" i="5"/>
  <c r="AZ1" i="4"/>
  <c r="AZ1" i="6" s="1"/>
  <c r="AZ1" i="7" s="1"/>
  <c r="AZ1" i="8" s="1"/>
  <c r="BJ18" i="6" l="1"/>
  <c r="G21" i="9"/>
  <c r="G42" i="9" s="1"/>
  <c r="BL24" i="4"/>
  <c r="BL16" i="6" s="1"/>
  <c r="BL18" i="6" s="1"/>
  <c r="BK15" i="4"/>
  <c r="BJ26" i="4"/>
  <c r="CL47" i="4"/>
  <c r="AX47" i="4"/>
  <c r="BL69" i="2"/>
  <c r="BK70" i="2"/>
  <c r="AS17" i="8"/>
  <c r="AR19" i="8"/>
  <c r="AR28" i="8" s="1"/>
  <c r="CJ16" i="8"/>
  <c r="CZ22" i="6"/>
  <c r="CZ23" i="6" s="1"/>
  <c r="V12" i="8"/>
  <c r="BZ11" i="8"/>
  <c r="CF28" i="8"/>
  <c r="CF19" i="8"/>
  <c r="BA27" i="6"/>
  <c r="CM26" i="6"/>
  <c r="CM27" i="6" s="1"/>
  <c r="CO13" i="6"/>
  <c r="CO14" i="6" s="1"/>
  <c r="BD14" i="6"/>
  <c r="BD19" i="6"/>
  <c r="CO10" i="6"/>
  <c r="CO12" i="6"/>
  <c r="BA10" i="7"/>
  <c r="CN25" i="6"/>
  <c r="CM25" i="6"/>
  <c r="BC26" i="6"/>
  <c r="BC27" i="6" s="1"/>
  <c r="BH7" i="7"/>
  <c r="BH31" i="4"/>
  <c r="DJ47" i="4"/>
  <c r="AW5" i="8"/>
  <c r="BG10" i="6"/>
  <c r="BG42" i="4"/>
  <c r="BF19" i="6"/>
  <c r="BF14" i="6"/>
  <c r="BI30" i="4"/>
  <c r="CP30" i="4" s="1"/>
  <c r="BI28" i="4"/>
  <c r="CP28" i="4" s="1"/>
  <c r="BI27" i="4"/>
  <c r="DL27" i="4" s="1"/>
  <c r="BE22" i="6"/>
  <c r="BE25" i="6" s="1"/>
  <c r="BE20" i="6"/>
  <c r="BB2" i="5"/>
  <c r="BB2" i="4"/>
  <c r="BB2" i="6" s="1"/>
  <c r="BB2" i="7" s="1"/>
  <c r="BB2" i="8" s="1"/>
  <c r="BJ42" i="2"/>
  <c r="BJ53" i="2" s="1"/>
  <c r="BI41" i="2"/>
  <c r="BI52" i="2" s="1"/>
  <c r="BA1" i="4"/>
  <c r="BA1" i="6" s="1"/>
  <c r="BA1" i="7" s="1"/>
  <c r="BA1" i="8" s="1"/>
  <c r="BA1" i="5"/>
  <c r="CQ16" i="6" l="1"/>
  <c r="CQ24" i="4"/>
  <c r="CQ18" i="6"/>
  <c r="BJ30" i="4"/>
  <c r="BJ28" i="4"/>
  <c r="BJ27" i="4"/>
  <c r="BL15" i="4"/>
  <c r="CQ15" i="4" s="1"/>
  <c r="BK26" i="4"/>
  <c r="BM24" i="4"/>
  <c r="BL70" i="2"/>
  <c r="BM69" i="2"/>
  <c r="AT17" i="8"/>
  <c r="AS19" i="8"/>
  <c r="AS28" i="8" s="1"/>
  <c r="AW7" i="8"/>
  <c r="CI7" i="8" s="1"/>
  <c r="CI5" i="8"/>
  <c r="CP31" i="4"/>
  <c r="CP42" i="4" s="1"/>
  <c r="CZ25" i="6"/>
  <c r="V13" i="8"/>
  <c r="BZ12" i="8"/>
  <c r="BA11" i="7"/>
  <c r="CL10" i="7"/>
  <c r="CK10" i="7"/>
  <c r="X27" i="7"/>
  <c r="X28" i="7" s="1"/>
  <c r="W11" i="8"/>
  <c r="W12" i="8" s="1"/>
  <c r="W13" i="8" s="1"/>
  <c r="W34" i="8" s="1"/>
  <c r="CO19" i="6"/>
  <c r="BD22" i="6"/>
  <c r="BD25" i="6" s="1"/>
  <c r="BD20" i="6"/>
  <c r="CN26" i="6"/>
  <c r="BG12" i="6"/>
  <c r="DG5" i="8"/>
  <c r="DG7" i="8" s="1"/>
  <c r="DG13" i="8" s="1"/>
  <c r="BI7" i="7"/>
  <c r="CN7" i="7" s="1"/>
  <c r="BI31" i="4"/>
  <c r="BI8" i="7"/>
  <c r="CN8" i="7" s="1"/>
  <c r="DL28" i="4"/>
  <c r="BI9" i="7"/>
  <c r="CN9" i="7" s="1"/>
  <c r="DL30" i="4"/>
  <c r="BE23" i="6"/>
  <c r="BE10" i="7"/>
  <c r="BE11" i="7" s="1"/>
  <c r="BH10" i="6"/>
  <c r="BH12" i="6" s="1"/>
  <c r="BH13" i="6" s="1"/>
  <c r="BH42" i="4"/>
  <c r="BF20" i="6"/>
  <c r="BF22" i="6"/>
  <c r="BF25" i="6" s="1"/>
  <c r="CG17" i="8"/>
  <c r="CV17" i="8" s="1"/>
  <c r="BC2" i="5"/>
  <c r="BC2" i="4"/>
  <c r="BC2" i="6" s="1"/>
  <c r="BC2" i="7" s="1"/>
  <c r="BC2" i="8" s="1"/>
  <c r="BK42" i="2"/>
  <c r="BK53" i="2" s="1"/>
  <c r="BJ41" i="2"/>
  <c r="BJ52" i="2" s="1"/>
  <c r="BB1" i="5"/>
  <c r="BB1" i="4"/>
  <c r="BB1" i="6" s="1"/>
  <c r="BB1" i="7" s="1"/>
  <c r="BB1" i="8" s="1"/>
  <c r="BM16" i="6" l="1"/>
  <c r="CO20" i="6"/>
  <c r="CZ26" i="6"/>
  <c r="CZ27" i="6" s="1"/>
  <c r="CN27" i="6"/>
  <c r="BJ8" i="7"/>
  <c r="BJ9" i="7"/>
  <c r="BJ31" i="4"/>
  <c r="BJ7" i="7"/>
  <c r="BN24" i="4"/>
  <c r="BN16" i="6" s="1"/>
  <c r="BN18" i="6" s="1"/>
  <c r="BK28" i="4"/>
  <c r="BK8" i="7" s="1"/>
  <c r="BK30" i="4"/>
  <c r="BK9" i="7" s="1"/>
  <c r="BK27" i="4"/>
  <c r="BL26" i="4"/>
  <c r="CQ26" i="4" s="1"/>
  <c r="BM15" i="4"/>
  <c r="BM70" i="2"/>
  <c r="BN69" i="2"/>
  <c r="AU17" i="8"/>
  <c r="AT19" i="8"/>
  <c r="AT28" i="8" s="1"/>
  <c r="CK16" i="8"/>
  <c r="CW16" i="8" s="1"/>
  <c r="CX10" i="7"/>
  <c r="G51" i="10" s="1"/>
  <c r="J67" i="10" s="1"/>
  <c r="V34" i="8"/>
  <c r="V35" i="8" s="1"/>
  <c r="BZ13" i="8"/>
  <c r="BZ34" i="8" s="1"/>
  <c r="BZ35" i="8" s="1"/>
  <c r="CL11" i="7"/>
  <c r="CK11" i="7"/>
  <c r="CO22" i="6"/>
  <c r="CO23" i="6" s="1"/>
  <c r="BD23" i="6"/>
  <c r="BG13" i="6"/>
  <c r="BE26" i="6"/>
  <c r="BE27" i="6" s="1"/>
  <c r="DM8" i="7"/>
  <c r="BI10" i="6"/>
  <c r="BI12" i="6" s="1"/>
  <c r="BI13" i="6" s="1"/>
  <c r="BI42" i="4"/>
  <c r="BH19" i="6"/>
  <c r="BH14" i="6"/>
  <c r="BF23" i="6"/>
  <c r="BF10" i="7"/>
  <c r="BF11" i="7" s="1"/>
  <c r="DM7" i="7"/>
  <c r="DL31" i="4"/>
  <c r="DM9" i="7"/>
  <c r="AX5" i="8"/>
  <c r="AX7" i="8" s="1"/>
  <c r="AY47" i="4"/>
  <c r="BC1" i="5"/>
  <c r="BC1" i="4"/>
  <c r="BC1" i="6" s="1"/>
  <c r="BC1" i="7" s="1"/>
  <c r="BC1" i="8" s="1"/>
  <c r="BD2" i="5"/>
  <c r="BD2" i="4"/>
  <c r="BD2" i="6" s="1"/>
  <c r="BD2" i="7" s="1"/>
  <c r="BD2" i="8" s="1"/>
  <c r="BL42" i="2"/>
  <c r="BL53" i="2" s="1"/>
  <c r="BK41" i="2"/>
  <c r="BK52" i="2" s="1"/>
  <c r="BM18" i="6" l="1"/>
  <c r="F41" i="9"/>
  <c r="F43" i="9" s="1"/>
  <c r="BK31" i="4"/>
  <c r="BK7" i="7"/>
  <c r="BJ42" i="4"/>
  <c r="BJ10" i="6"/>
  <c r="BM26" i="4"/>
  <c r="BN15" i="4"/>
  <c r="BL28" i="4"/>
  <c r="BL8" i="7" s="1"/>
  <c r="CO8" i="7" s="1"/>
  <c r="BL30" i="4"/>
  <c r="BL9" i="7" s="1"/>
  <c r="CO9" i="7" s="1"/>
  <c r="BL27" i="4"/>
  <c r="BL7" i="7" s="1"/>
  <c r="BO24" i="4"/>
  <c r="BO16" i="6" s="1"/>
  <c r="BO18" i="6" s="1"/>
  <c r="BN70" i="2"/>
  <c r="BO69" i="2"/>
  <c r="BO70" i="2" s="1"/>
  <c r="G52" i="10"/>
  <c r="G53" i="10" s="1"/>
  <c r="J106" i="10"/>
  <c r="J109" i="10"/>
  <c r="J223" i="10"/>
  <c r="J300" i="10"/>
  <c r="J395" i="10"/>
  <c r="J446" i="10"/>
  <c r="J555" i="10"/>
  <c r="J212" i="10"/>
  <c r="J483" i="10"/>
  <c r="J327" i="10"/>
  <c r="J177" i="10"/>
  <c r="J535" i="10"/>
  <c r="J119" i="10"/>
  <c r="J135" i="10"/>
  <c r="J240" i="10"/>
  <c r="J313" i="10"/>
  <c r="J408" i="10"/>
  <c r="J450" i="10"/>
  <c r="J558" i="10"/>
  <c r="J524" i="10"/>
  <c r="J316" i="10"/>
  <c r="J537" i="10"/>
  <c r="J472" i="10"/>
  <c r="J294" i="10"/>
  <c r="J133" i="10"/>
  <c r="J144" i="10"/>
  <c r="J122" i="10"/>
  <c r="J315" i="10"/>
  <c r="J388" i="10"/>
  <c r="J364" i="10"/>
  <c r="J415" i="10"/>
  <c r="J443" i="10"/>
  <c r="J393" i="10"/>
  <c r="J96" i="10"/>
  <c r="J432" i="10"/>
  <c r="J346" i="10"/>
  <c r="J90" i="10"/>
  <c r="J230" i="10"/>
  <c r="J206" i="10"/>
  <c r="J289" i="10"/>
  <c r="J358" i="10"/>
  <c r="J451" i="10"/>
  <c r="J479" i="10"/>
  <c r="J547" i="10"/>
  <c r="J368" i="10"/>
  <c r="J305" i="10"/>
  <c r="J278" i="10"/>
  <c r="J146" i="10"/>
  <c r="J332" i="10"/>
  <c r="J152" i="10"/>
  <c r="J335" i="10"/>
  <c r="J304" i="10"/>
  <c r="J197" i="10"/>
  <c r="J163" i="10"/>
  <c r="J187" i="10"/>
  <c r="J209" i="10"/>
  <c r="J173" i="10"/>
  <c r="J418" i="10"/>
  <c r="J394" i="10"/>
  <c r="J436" i="10"/>
  <c r="J554" i="10"/>
  <c r="J184" i="10"/>
  <c r="J422" i="10"/>
  <c r="J511" i="10"/>
  <c r="J147" i="10"/>
  <c r="J469" i="10"/>
  <c r="J382" i="10"/>
  <c r="J103" i="10"/>
  <c r="J405" i="10"/>
  <c r="J414" i="10"/>
  <c r="J302" i="10"/>
  <c r="J367" i="10"/>
  <c r="J120" i="10"/>
  <c r="J254" i="10"/>
  <c r="J306" i="10"/>
  <c r="J379" i="10"/>
  <c r="J556" i="10"/>
  <c r="J357" i="10"/>
  <c r="J74" i="10"/>
  <c r="J488" i="10"/>
  <c r="J94" i="10"/>
  <c r="J549" i="10"/>
  <c r="J543" i="10"/>
  <c r="J98" i="10"/>
  <c r="J372" i="10"/>
  <c r="J118" i="10"/>
  <c r="J307" i="10"/>
  <c r="J566" i="10"/>
  <c r="J292" i="10"/>
  <c r="J149" i="10"/>
  <c r="J89" i="10"/>
  <c r="J386" i="10"/>
  <c r="J91" i="10"/>
  <c r="J170" i="10"/>
  <c r="J224" i="10"/>
  <c r="J290" i="10"/>
  <c r="J359" i="10"/>
  <c r="J344" i="10"/>
  <c r="J501" i="10"/>
  <c r="J487" i="10"/>
  <c r="J192" i="10"/>
  <c r="J561" i="10"/>
  <c r="J350" i="10"/>
  <c r="J92" i="10"/>
  <c r="J104" i="10"/>
  <c r="J80" i="10"/>
  <c r="J228" i="10"/>
  <c r="J303" i="10"/>
  <c r="J363" i="10"/>
  <c r="J352" i="10"/>
  <c r="J510" i="10"/>
  <c r="J513" i="10"/>
  <c r="J521" i="10"/>
  <c r="J293" i="10"/>
  <c r="J159" i="10"/>
  <c r="J484" i="10"/>
  <c r="J296" i="10"/>
  <c r="J86" i="10"/>
  <c r="J221" i="10"/>
  <c r="J180" i="10"/>
  <c r="J276" i="10"/>
  <c r="J349" i="10"/>
  <c r="J447" i="10"/>
  <c r="J470" i="10"/>
  <c r="J534" i="10"/>
  <c r="J400" i="10"/>
  <c r="J225" i="10"/>
  <c r="J520" i="10"/>
  <c r="J391" i="10"/>
  <c r="J154" i="10"/>
  <c r="J208" i="10"/>
  <c r="J287" i="10"/>
  <c r="J174" i="10"/>
  <c r="J465" i="10"/>
  <c r="J280" i="10"/>
  <c r="J407" i="10"/>
  <c r="J251" i="10"/>
  <c r="J411" i="10"/>
  <c r="J456" i="10"/>
  <c r="J69" i="10"/>
  <c r="J376" i="10"/>
  <c r="J219" i="10"/>
  <c r="J545" i="10"/>
  <c r="J189" i="10"/>
  <c r="J127" i="10"/>
  <c r="J155" i="10"/>
  <c r="J117" i="10"/>
  <c r="J198" i="10"/>
  <c r="J218" i="10"/>
  <c r="J423" i="10"/>
  <c r="J403" i="10"/>
  <c r="J445" i="10"/>
  <c r="J567" i="10"/>
  <c r="J261" i="10"/>
  <c r="J550" i="10"/>
  <c r="J318" i="10"/>
  <c r="J321" i="10"/>
  <c r="J168" i="10"/>
  <c r="J126" i="10"/>
  <c r="J202" i="10"/>
  <c r="J244" i="10"/>
  <c r="J427" i="10"/>
  <c r="J416" i="10"/>
  <c r="J454" i="10"/>
  <c r="J544" i="10"/>
  <c r="J528" i="10"/>
  <c r="J322" i="10"/>
  <c r="J160" i="10"/>
  <c r="J478" i="10"/>
  <c r="J421" i="10"/>
  <c r="J150" i="10"/>
  <c r="J195" i="10"/>
  <c r="J274" i="10"/>
  <c r="J340" i="10"/>
  <c r="J413" i="10"/>
  <c r="J502" i="10"/>
  <c r="J461" i="10"/>
  <c r="J83" i="10"/>
  <c r="J267" i="10"/>
  <c r="J236" i="10"/>
  <c r="J473" i="10"/>
  <c r="J463" i="10"/>
  <c r="J115" i="10"/>
  <c r="J114" i="10"/>
  <c r="J101" i="10"/>
  <c r="J310" i="10"/>
  <c r="J387" i="10"/>
  <c r="J438" i="10"/>
  <c r="J452" i="10"/>
  <c r="J201" i="10"/>
  <c r="J548" i="10"/>
  <c r="J398" i="10"/>
  <c r="J392" i="10"/>
  <c r="J167" i="10"/>
  <c r="J468" i="10"/>
  <c r="J288" i="10"/>
  <c r="J440" i="10"/>
  <c r="J375" i="10"/>
  <c r="J339" i="10"/>
  <c r="J81" i="10"/>
  <c r="J229" i="10"/>
  <c r="J308" i="10"/>
  <c r="J248" i="10"/>
  <c r="J353" i="10"/>
  <c r="J536" i="10"/>
  <c r="J508" i="10"/>
  <c r="J490" i="10"/>
  <c r="J485" i="10"/>
  <c r="J128" i="10"/>
  <c r="J559" i="10"/>
  <c r="J390" i="10"/>
  <c r="J145" i="10"/>
  <c r="J269" i="10"/>
  <c r="J331" i="10"/>
  <c r="J459" i="10"/>
  <c r="J546" i="10"/>
  <c r="J441" i="10"/>
  <c r="J442" i="10"/>
  <c r="J156" i="10"/>
  <c r="J412" i="10"/>
  <c r="J291" i="10"/>
  <c r="J199" i="10"/>
  <c r="J79" i="10"/>
  <c r="J380" i="10"/>
  <c r="J530" i="10"/>
  <c r="J196" i="10"/>
  <c r="J179" i="10"/>
  <c r="J551" i="10"/>
  <c r="J277" i="10"/>
  <c r="J200" i="10"/>
  <c r="J366" i="10"/>
  <c r="J334" i="10"/>
  <c r="J496" i="10"/>
  <c r="J108" i="10"/>
  <c r="J527" i="10"/>
  <c r="J374" i="10"/>
  <c r="J178" i="10"/>
  <c r="J237" i="10"/>
  <c r="J185" i="10"/>
  <c r="J116" i="10"/>
  <c r="J88" i="10"/>
  <c r="J262" i="10"/>
  <c r="J298" i="10"/>
  <c r="J371" i="10"/>
  <c r="J347" i="10"/>
  <c r="J522" i="10"/>
  <c r="J439" i="10"/>
  <c r="J188" i="10"/>
  <c r="J107" i="10"/>
  <c r="J519" i="10"/>
  <c r="J319" i="10"/>
  <c r="J129" i="10"/>
  <c r="J97" i="10"/>
  <c r="J266" i="10"/>
  <c r="J311" i="10"/>
  <c r="J384" i="10"/>
  <c r="J360" i="10"/>
  <c r="J526" i="10"/>
  <c r="J529" i="10"/>
  <c r="J464" i="10"/>
  <c r="J426" i="10"/>
  <c r="J194" i="10"/>
  <c r="J553" i="10"/>
  <c r="J540" i="10"/>
  <c r="J111" i="10"/>
  <c r="J259" i="10"/>
  <c r="J338" i="10"/>
  <c r="J301" i="10"/>
  <c r="J383" i="10"/>
  <c r="J424" i="10"/>
  <c r="J448" i="10"/>
  <c r="J161" i="10"/>
  <c r="J523" i="10"/>
  <c r="J273" i="10"/>
  <c r="J176" i="10"/>
  <c r="J525" i="10"/>
  <c r="J72" i="10"/>
  <c r="J233" i="10"/>
  <c r="J312" i="10"/>
  <c r="J258" i="10"/>
  <c r="J361" i="10"/>
  <c r="J506" i="10"/>
  <c r="J512" i="10"/>
  <c r="J268" i="10"/>
  <c r="J95" i="10"/>
  <c r="J491" i="10"/>
  <c r="J399" i="10"/>
  <c r="J474" i="10"/>
  <c r="J389" i="10"/>
  <c r="J449" i="10"/>
  <c r="J186" i="10"/>
  <c r="J417" i="10"/>
  <c r="J482" i="10"/>
  <c r="J565" i="10"/>
  <c r="J563" i="10"/>
  <c r="J317" i="10"/>
  <c r="J568" i="10"/>
  <c r="J397" i="10"/>
  <c r="J320" i="10"/>
  <c r="J518" i="10"/>
  <c r="J87" i="10"/>
  <c r="J166" i="10"/>
  <c r="J207" i="10"/>
  <c r="J552" i="10"/>
  <c r="J284" i="10"/>
  <c r="J437" i="10"/>
  <c r="J370" i="10"/>
  <c r="J430" i="10"/>
  <c r="J514" i="10"/>
  <c r="J78" i="10"/>
  <c r="J75" i="10"/>
  <c r="J100" i="10"/>
  <c r="J253" i="10"/>
  <c r="J73" i="10"/>
  <c r="J204" i="10"/>
  <c r="J222" i="10"/>
  <c r="J265" i="10"/>
  <c r="J342" i="10"/>
  <c r="J385" i="10"/>
  <c r="J453" i="10"/>
  <c r="J541" i="10"/>
  <c r="J337" i="10"/>
  <c r="J153" i="10"/>
  <c r="J402" i="10"/>
  <c r="J410" i="10"/>
  <c r="J77" i="10"/>
  <c r="J217" i="10"/>
  <c r="J226" i="10"/>
  <c r="J272" i="10"/>
  <c r="J345" i="10"/>
  <c r="J431" i="10"/>
  <c r="J466" i="10"/>
  <c r="J500" i="10"/>
  <c r="J76" i="10"/>
  <c r="J373" i="10"/>
  <c r="J239" i="10"/>
  <c r="J151" i="10"/>
  <c r="J509" i="10"/>
  <c r="J175" i="10"/>
  <c r="J220" i="10"/>
  <c r="J299" i="10"/>
  <c r="J235" i="10"/>
  <c r="J348" i="10"/>
  <c r="J493" i="10"/>
  <c r="J503" i="10"/>
  <c r="J110" i="10"/>
  <c r="J475" i="10"/>
  <c r="J214" i="10"/>
  <c r="J113" i="10"/>
  <c r="J560" i="10"/>
  <c r="J136" i="10"/>
  <c r="J181" i="10"/>
  <c r="J250" i="10"/>
  <c r="J326" i="10"/>
  <c r="J425" i="10"/>
  <c r="J471" i="10"/>
  <c r="J460" i="10"/>
  <c r="J260" i="10"/>
  <c r="J183" i="10"/>
  <c r="J504" i="10"/>
  <c r="J497" i="10"/>
  <c r="J140" i="10"/>
  <c r="J517" i="10"/>
  <c r="J539" i="10"/>
  <c r="J70" i="10"/>
  <c r="J492" i="10"/>
  <c r="J531" i="10"/>
  <c r="J93" i="10"/>
  <c r="J71" i="10"/>
  <c r="J105" i="10"/>
  <c r="J283" i="10"/>
  <c r="J378" i="10"/>
  <c r="J419" i="10"/>
  <c r="J433" i="10"/>
  <c r="J124" i="10"/>
  <c r="J477" i="10"/>
  <c r="J498" i="10"/>
  <c r="J457" i="10"/>
  <c r="J234" i="10"/>
  <c r="J281" i="10"/>
  <c r="J85" i="10"/>
  <c r="J123" i="10"/>
  <c r="J243" i="10"/>
  <c r="J467" i="10"/>
  <c r="J516" i="10"/>
  <c r="J121" i="10"/>
  <c r="J245" i="10"/>
  <c r="J369" i="10"/>
  <c r="J362" i="10"/>
  <c r="J507" i="10"/>
  <c r="J132" i="10"/>
  <c r="J157" i="10"/>
  <c r="J333" i="10"/>
  <c r="J242" i="10"/>
  <c r="J351" i="10"/>
  <c r="J131" i="10"/>
  <c r="J255" i="10"/>
  <c r="J355" i="10"/>
  <c r="J330" i="10"/>
  <c r="J241" i="10"/>
  <c r="J324" i="10"/>
  <c r="J263" i="10"/>
  <c r="J125" i="10"/>
  <c r="J102" i="10"/>
  <c r="J434" i="10"/>
  <c r="J137" i="10"/>
  <c r="J139" i="10"/>
  <c r="J264" i="10"/>
  <c r="J323" i="10"/>
  <c r="J396" i="10"/>
  <c r="J494" i="10"/>
  <c r="J444" i="10"/>
  <c r="J562" i="10"/>
  <c r="J365" i="10"/>
  <c r="J247" i="10"/>
  <c r="J435" i="10"/>
  <c r="J341" i="10"/>
  <c r="J141" i="10"/>
  <c r="J191" i="10"/>
  <c r="J270" i="10"/>
  <c r="J336" i="10"/>
  <c r="J409" i="10"/>
  <c r="J84" i="10"/>
  <c r="J143" i="10"/>
  <c r="J462" i="10"/>
  <c r="J182" i="10"/>
  <c r="J406" i="10"/>
  <c r="J158" i="10"/>
  <c r="J203" i="10"/>
  <c r="J282" i="10"/>
  <c r="J205" i="10"/>
  <c r="J210" i="10"/>
  <c r="J476" i="10"/>
  <c r="J495" i="10"/>
  <c r="J564" i="10"/>
  <c r="J480" i="10"/>
  <c r="J329" i="10"/>
  <c r="J112" i="10"/>
  <c r="J486" i="10"/>
  <c r="J162" i="10"/>
  <c r="J216" i="10"/>
  <c r="J295" i="10"/>
  <c r="J231" i="10"/>
  <c r="J275" i="10"/>
  <c r="J489" i="10"/>
  <c r="J499" i="10"/>
  <c r="J66" i="10"/>
  <c r="J232" i="10"/>
  <c r="J533" i="10"/>
  <c r="J404" i="10"/>
  <c r="J213" i="10"/>
  <c r="J172" i="10"/>
  <c r="J130" i="10"/>
  <c r="J215" i="10"/>
  <c r="J257" i="10"/>
  <c r="J271" i="10"/>
  <c r="J420" i="10"/>
  <c r="J458" i="10"/>
  <c r="J532" i="10"/>
  <c r="J314" i="10"/>
  <c r="J134" i="10"/>
  <c r="J455" i="10"/>
  <c r="J193" i="10"/>
  <c r="J142" i="10"/>
  <c r="J165" i="10"/>
  <c r="J169" i="10"/>
  <c r="J328" i="10"/>
  <c r="J401" i="10"/>
  <c r="J377" i="10"/>
  <c r="J428" i="10"/>
  <c r="J538" i="10"/>
  <c r="J515" i="10"/>
  <c r="J279" i="10"/>
  <c r="J238" i="10"/>
  <c r="J82" i="10"/>
  <c r="J227" i="10"/>
  <c r="J252" i="10"/>
  <c r="J286" i="10"/>
  <c r="J246" i="10"/>
  <c r="J211" i="10"/>
  <c r="J99" i="10"/>
  <c r="J164" i="10"/>
  <c r="J249" i="10"/>
  <c r="J285" i="10"/>
  <c r="J354" i="10"/>
  <c r="J309" i="10"/>
  <c r="J505" i="10"/>
  <c r="J557" i="10"/>
  <c r="J148" i="10"/>
  <c r="J481" i="10"/>
  <c r="J171" i="10"/>
  <c r="J343" i="10"/>
  <c r="J325" i="10"/>
  <c r="J381" i="10"/>
  <c r="J297" i="10"/>
  <c r="J190" i="10"/>
  <c r="J356" i="10"/>
  <c r="J256" i="10"/>
  <c r="J429" i="10"/>
  <c r="J138" i="10"/>
  <c r="J542" i="10"/>
  <c r="AV17" i="8"/>
  <c r="AU19" i="8"/>
  <c r="AU28" i="8" s="1"/>
  <c r="W35" i="8"/>
  <c r="CX11" i="7"/>
  <c r="CK28" i="7"/>
  <c r="CL27" i="7" s="1"/>
  <c r="CL28" i="7" s="1"/>
  <c r="CM27" i="7" s="1"/>
  <c r="CG28" i="8"/>
  <c r="CV28" i="8" s="1"/>
  <c r="CV38" i="8" s="1"/>
  <c r="CG19" i="8"/>
  <c r="CV19" i="8" s="1"/>
  <c r="Y27" i="7"/>
  <c r="Y28" i="7" s="1"/>
  <c r="X11" i="8"/>
  <c r="X12" i="8" s="1"/>
  <c r="X13" i="8" s="1"/>
  <c r="X34" i="8" s="1"/>
  <c r="X35" i="8" s="1"/>
  <c r="CP13" i="6"/>
  <c r="CP14" i="6" s="1"/>
  <c r="BG19" i="6"/>
  <c r="BG14" i="6"/>
  <c r="CP10" i="6"/>
  <c r="CO25" i="6"/>
  <c r="BD26" i="6"/>
  <c r="BD10" i="7"/>
  <c r="CP12" i="6"/>
  <c r="BF26" i="6"/>
  <c r="BF27" i="6" s="1"/>
  <c r="DV10" i="6"/>
  <c r="DV12" i="6" s="1"/>
  <c r="DV13" i="6" s="1"/>
  <c r="DL42" i="4"/>
  <c r="EA31" i="4" s="1"/>
  <c r="BH22" i="6"/>
  <c r="BH25" i="6" s="1"/>
  <c r="BH20" i="6"/>
  <c r="BI14" i="6"/>
  <c r="BI19" i="6"/>
  <c r="AZ47" i="4"/>
  <c r="AY5" i="8"/>
  <c r="AY7" i="8" s="1"/>
  <c r="BD1" i="5"/>
  <c r="BD1" i="4"/>
  <c r="BD1" i="6" s="1"/>
  <c r="BD1" i="7" s="1"/>
  <c r="BD1" i="8" s="1"/>
  <c r="BE2" i="4"/>
  <c r="BE2" i="6" s="1"/>
  <c r="BE2" i="7" s="1"/>
  <c r="BE2" i="8" s="1"/>
  <c r="BM42" i="2"/>
  <c r="BM53" i="2" s="1"/>
  <c r="BL41" i="2"/>
  <c r="BL52" i="2" s="1"/>
  <c r="BE2" i="5"/>
  <c r="CR24" i="4" l="1"/>
  <c r="DA24" i="4" s="1"/>
  <c r="CR16" i="6"/>
  <c r="DA16" i="6" s="1"/>
  <c r="CR18" i="6"/>
  <c r="DA18" i="6" s="1"/>
  <c r="CQ28" i="4"/>
  <c r="CQ30" i="4"/>
  <c r="CO7" i="7"/>
  <c r="BK42" i="4"/>
  <c r="BK10" i="6"/>
  <c r="BK12" i="6" s="1"/>
  <c r="BK13" i="6" s="1"/>
  <c r="BJ12" i="6"/>
  <c r="CQ27" i="4"/>
  <c r="BL31" i="4"/>
  <c r="CQ31" i="4" s="1"/>
  <c r="BO15" i="4"/>
  <c r="BN26" i="4"/>
  <c r="BM30" i="4"/>
  <c r="BM28" i="4"/>
  <c r="BM27" i="4"/>
  <c r="CV34" i="8"/>
  <c r="CV36" i="8"/>
  <c r="CX28" i="7"/>
  <c r="CY27" i="7" s="1"/>
  <c r="F19" i="9"/>
  <c r="F22" i="9" s="1"/>
  <c r="AW17" i="8"/>
  <c r="AV19" i="8"/>
  <c r="AV28" i="8" s="1"/>
  <c r="BD11" i="7"/>
  <c r="CM11" i="7" s="1"/>
  <c r="CM10" i="7"/>
  <c r="BD27" i="6"/>
  <c r="CO26" i="6"/>
  <c r="CO27" i="6" s="1"/>
  <c r="CP19" i="6"/>
  <c r="BG20" i="6"/>
  <c r="BG22" i="6"/>
  <c r="BG25" i="6" s="1"/>
  <c r="EA12" i="4"/>
  <c r="EA23" i="4"/>
  <c r="EA6" i="4"/>
  <c r="EA39" i="4"/>
  <c r="EA37" i="4"/>
  <c r="EA33" i="4"/>
  <c r="EA34" i="4"/>
  <c r="EA13" i="4"/>
  <c r="EA14" i="4"/>
  <c r="EA7" i="4"/>
  <c r="EA35" i="4"/>
  <c r="EA25" i="4"/>
  <c r="EA9" i="4"/>
  <c r="EA22" i="4"/>
  <c r="EA19" i="4"/>
  <c r="EA20" i="4"/>
  <c r="EA40" i="4"/>
  <c r="EA42" i="4"/>
  <c r="EA17" i="4"/>
  <c r="EA18" i="4"/>
  <c r="EA32" i="4"/>
  <c r="EA36" i="4"/>
  <c r="EA11" i="4"/>
  <c r="EA41" i="4"/>
  <c r="EA8" i="4"/>
  <c r="EA5" i="4"/>
  <c r="EA4" i="4"/>
  <c r="EA16" i="4"/>
  <c r="EA21" i="4"/>
  <c r="EA10" i="4"/>
  <c r="EA38" i="4"/>
  <c r="EA29" i="4"/>
  <c r="EA24" i="4"/>
  <c r="EA15" i="4"/>
  <c r="EA26" i="4"/>
  <c r="EA30" i="4"/>
  <c r="EA28" i="4"/>
  <c r="EA27" i="4"/>
  <c r="BH10" i="7"/>
  <c r="BH11" i="7" s="1"/>
  <c r="BH23" i="6"/>
  <c r="DV14" i="6"/>
  <c r="DV19" i="6"/>
  <c r="BA47" i="4"/>
  <c r="AZ5" i="8"/>
  <c r="AZ7" i="8" s="1"/>
  <c r="BI22" i="6"/>
  <c r="BI25" i="6" s="1"/>
  <c r="BI20" i="6"/>
  <c r="CH17" i="8"/>
  <c r="BF2" i="5"/>
  <c r="BN42" i="2"/>
  <c r="BN53" i="2" s="1"/>
  <c r="BF2" i="4"/>
  <c r="BF2" i="6" s="1"/>
  <c r="BF2" i="7" s="1"/>
  <c r="BF2" i="8" s="1"/>
  <c r="BM41" i="2"/>
  <c r="BM52" i="2" s="1"/>
  <c r="BE1" i="5"/>
  <c r="BE1" i="4"/>
  <c r="BE1" i="6" s="1"/>
  <c r="BE1" i="7" s="1"/>
  <c r="BE1" i="8" s="1"/>
  <c r="BO26" i="4" l="1"/>
  <c r="BO28" i="4" s="1"/>
  <c r="BO8" i="7" s="1"/>
  <c r="CR15" i="4"/>
  <c r="DA15" i="4" s="1"/>
  <c r="DA26" i="4" s="1"/>
  <c r="DA27" i="4" s="1"/>
  <c r="CP20" i="6"/>
  <c r="BM8" i="7"/>
  <c r="BM9" i="7"/>
  <c r="BL42" i="4"/>
  <c r="CQ42" i="4" s="1"/>
  <c r="BL10" i="6"/>
  <c r="BK14" i="6"/>
  <c r="BK19" i="6"/>
  <c r="BM31" i="4"/>
  <c r="BM7" i="7"/>
  <c r="BJ13" i="6"/>
  <c r="BN30" i="4"/>
  <c r="BN9" i="7" s="1"/>
  <c r="BN28" i="4"/>
  <c r="BN8" i="7" s="1"/>
  <c r="BN27" i="4"/>
  <c r="BN7" i="7" s="1"/>
  <c r="AX17" i="8"/>
  <c r="AW19" i="8"/>
  <c r="AW28" i="8" s="1"/>
  <c r="F23" i="9"/>
  <c r="CL16" i="8"/>
  <c r="CM28" i="7"/>
  <c r="CN27" i="7" s="1"/>
  <c r="Y11" i="8"/>
  <c r="Z27" i="7"/>
  <c r="Z28" i="7" s="1"/>
  <c r="CP22" i="6"/>
  <c r="CP23" i="6" s="1"/>
  <c r="BG23" i="6"/>
  <c r="CM47" i="4"/>
  <c r="BH26" i="6"/>
  <c r="BH27" i="6" s="1"/>
  <c r="BB47" i="4"/>
  <c r="BA5" i="8"/>
  <c r="DV20" i="6"/>
  <c r="DV22" i="6"/>
  <c r="BI23" i="6"/>
  <c r="BI26" i="6"/>
  <c r="BI27" i="6" s="1"/>
  <c r="BF1" i="5"/>
  <c r="BF1" i="4"/>
  <c r="BF1" i="6" s="1"/>
  <c r="BF1" i="7" s="1"/>
  <c r="BF1" i="8" s="1"/>
  <c r="BN41" i="2"/>
  <c r="BN52" i="2" s="1"/>
  <c r="BG2" i="5"/>
  <c r="BG2" i="4"/>
  <c r="BG2" i="6" s="1"/>
  <c r="BG2" i="7" s="1"/>
  <c r="BG2" i="8" s="1"/>
  <c r="BO42" i="2"/>
  <c r="BO30" i="4" l="1"/>
  <c r="BO9" i="7" s="1"/>
  <c r="CP9" i="7" s="1"/>
  <c r="CY9" i="7" s="1"/>
  <c r="H50" i="10" s="1"/>
  <c r="CR26" i="4"/>
  <c r="BO27" i="4"/>
  <c r="CR27" i="4" s="1"/>
  <c r="CR28" i="4"/>
  <c r="DA28" i="4" s="1"/>
  <c r="CP8" i="7"/>
  <c r="CY8" i="7" s="1"/>
  <c r="H49" i="10" s="1"/>
  <c r="BJ14" i="6"/>
  <c r="BJ19" i="6"/>
  <c r="BK22" i="6"/>
  <c r="BK20" i="6"/>
  <c r="BL12" i="6"/>
  <c r="CQ10" i="6"/>
  <c r="BM42" i="4"/>
  <c r="BM10" i="6"/>
  <c r="BN31" i="4"/>
  <c r="BO53" i="2"/>
  <c r="BP42" i="2"/>
  <c r="AY17" i="8"/>
  <c r="AX19" i="8"/>
  <c r="AX28" i="8" s="1"/>
  <c r="BA7" i="8"/>
  <c r="CJ7" i="8" s="1"/>
  <c r="CJ5" i="8"/>
  <c r="Y12" i="8"/>
  <c r="CA11" i="8"/>
  <c r="CH28" i="8"/>
  <c r="CH19" i="8"/>
  <c r="BG10" i="7"/>
  <c r="CP25" i="6"/>
  <c r="BG26" i="6"/>
  <c r="BI10" i="7"/>
  <c r="BI11" i="7" s="1"/>
  <c r="DV25" i="6"/>
  <c r="DM10" i="7" s="1"/>
  <c r="DM11" i="7" s="1"/>
  <c r="DM28" i="7" s="1"/>
  <c r="DH11" i="8" s="1"/>
  <c r="DH12" i="8" s="1"/>
  <c r="DV23" i="6"/>
  <c r="BC47" i="4"/>
  <c r="CN47" i="4" s="1"/>
  <c r="CZ47" i="4" s="1"/>
  <c r="BB5" i="8"/>
  <c r="BB7" i="8" s="1"/>
  <c r="BH2" i="5"/>
  <c r="BH2" i="4"/>
  <c r="BH2" i="6" s="1"/>
  <c r="BH2" i="7" s="1"/>
  <c r="BH2" i="8" s="1"/>
  <c r="BO41" i="2"/>
  <c r="BO52" i="2" s="1"/>
  <c r="BG1" i="5"/>
  <c r="BG1" i="4"/>
  <c r="BG1" i="6" s="1"/>
  <c r="BG1" i="7" s="1"/>
  <c r="BG1" i="8" s="1"/>
  <c r="BO7" i="7" l="1"/>
  <c r="CP7" i="7" s="1"/>
  <c r="CY7" i="7" s="1"/>
  <c r="H48" i="10" s="1"/>
  <c r="BO31" i="4"/>
  <c r="CR31" i="4" s="1"/>
  <c r="CR30" i="4"/>
  <c r="DA30" i="4" s="1"/>
  <c r="DA31" i="4" s="1"/>
  <c r="DA42" i="4" s="1"/>
  <c r="BL13" i="6"/>
  <c r="CQ12" i="6"/>
  <c r="BK23" i="6"/>
  <c r="BK25" i="6"/>
  <c r="BK10" i="7" s="1"/>
  <c r="BK11" i="7" s="1"/>
  <c r="BM12" i="6"/>
  <c r="BJ20" i="6"/>
  <c r="BJ22" i="6"/>
  <c r="BN42" i="4"/>
  <c r="BN10" i="6"/>
  <c r="BN12" i="6" s="1"/>
  <c r="BN13" i="6" s="1"/>
  <c r="BQ42" i="2"/>
  <c r="BP53" i="2"/>
  <c r="BP41" i="2"/>
  <c r="AZ17" i="8"/>
  <c r="AY19" i="8"/>
  <c r="AY28" i="8" s="1"/>
  <c r="Y13" i="8"/>
  <c r="CA12" i="8"/>
  <c r="BG11" i="7"/>
  <c r="CN11" i="7" s="1"/>
  <c r="CN10" i="7"/>
  <c r="Z11" i="8"/>
  <c r="Z12" i="8" s="1"/>
  <c r="Z13" i="8" s="1"/>
  <c r="Z34" i="8" s="1"/>
  <c r="AA27" i="7"/>
  <c r="AA28" i="7" s="1"/>
  <c r="BG27" i="6"/>
  <c r="CP26" i="6"/>
  <c r="CP27" i="6" s="1"/>
  <c r="DV26" i="6"/>
  <c r="DV27" i="6" s="1"/>
  <c r="BC5" i="8"/>
  <c r="BD47" i="4"/>
  <c r="CI17" i="8"/>
  <c r="BI2" i="5"/>
  <c r="BI2" i="4"/>
  <c r="BI2" i="6" s="1"/>
  <c r="BI2" i="7" s="1"/>
  <c r="BI2" i="8" s="1"/>
  <c r="BH1" i="5"/>
  <c r="BH1" i="4"/>
  <c r="BH1" i="6" s="1"/>
  <c r="BH1" i="7" s="1"/>
  <c r="BH1" i="8" s="1"/>
  <c r="BO10" i="6" l="1"/>
  <c r="BO12" i="6" s="1"/>
  <c r="BO13" i="6" s="1"/>
  <c r="BO19" i="6" s="1"/>
  <c r="BO42" i="4"/>
  <c r="CR42" i="4" s="1"/>
  <c r="BR42" i="2"/>
  <c r="BJ2" i="4"/>
  <c r="BJ2" i="6" s="1"/>
  <c r="BJ2" i="7" s="1"/>
  <c r="BJ2" i="8" s="1"/>
  <c r="BQ53" i="2"/>
  <c r="BJ2" i="5"/>
  <c r="BL14" i="6"/>
  <c r="BL19" i="6"/>
  <c r="CQ13" i="6"/>
  <c r="CQ14" i="6" s="1"/>
  <c r="BJ23" i="6"/>
  <c r="BJ25" i="6"/>
  <c r="BJ26" i="6" s="1"/>
  <c r="BN14" i="6"/>
  <c r="BN19" i="6"/>
  <c r="BM13" i="6"/>
  <c r="BK26" i="6"/>
  <c r="BK27" i="6" s="1"/>
  <c r="BQ41" i="2"/>
  <c r="BP52" i="2"/>
  <c r="BA17" i="8"/>
  <c r="AZ19" i="8"/>
  <c r="AZ28" i="8" s="1"/>
  <c r="CM16" i="8"/>
  <c r="CX16" i="8" s="1"/>
  <c r="DH16" i="8"/>
  <c r="BC7" i="8"/>
  <c r="CK7" i="8" s="1"/>
  <c r="CW7" i="8" s="1"/>
  <c r="CK5" i="8"/>
  <c r="CW5" i="8" s="1"/>
  <c r="CN28" i="7"/>
  <c r="Y34" i="8"/>
  <c r="Y35" i="8" s="1"/>
  <c r="CA13" i="8"/>
  <c r="CA34" i="8" s="1"/>
  <c r="CA35" i="8" s="1"/>
  <c r="BD5" i="8"/>
  <c r="BD7" i="8" s="1"/>
  <c r="BE47" i="4"/>
  <c r="DG17" i="8"/>
  <c r="BI1" i="4"/>
  <c r="BI1" i="6" s="1"/>
  <c r="BI1" i="7" s="1"/>
  <c r="BI1" i="8" s="1"/>
  <c r="BI1" i="5"/>
  <c r="CR12" i="6" l="1"/>
  <c r="DA12" i="6" s="1"/>
  <c r="CR10" i="6"/>
  <c r="DA10" i="6" s="1"/>
  <c r="BO14" i="6"/>
  <c r="BR41" i="2"/>
  <c r="BJ1" i="4"/>
  <c r="BJ1" i="6" s="1"/>
  <c r="BJ1" i="7" s="1"/>
  <c r="BJ1" i="8" s="1"/>
  <c r="BJ1" i="5"/>
  <c r="BQ52" i="2"/>
  <c r="BS42" i="2"/>
  <c r="BK2" i="4"/>
  <c r="BK2" i="6" s="1"/>
  <c r="BK2" i="7" s="1"/>
  <c r="BK2" i="8" s="1"/>
  <c r="BR53" i="2"/>
  <c r="BK2" i="5"/>
  <c r="BO22" i="6"/>
  <c r="BO20" i="6"/>
  <c r="BJ27" i="6"/>
  <c r="BL22" i="6"/>
  <c r="BL20" i="6"/>
  <c r="CQ19" i="6"/>
  <c r="BN22" i="6"/>
  <c r="BN20" i="6"/>
  <c r="BJ10" i="7"/>
  <c r="BM14" i="6"/>
  <c r="BM19" i="6"/>
  <c r="CR13" i="6"/>
  <c r="BB17" i="8"/>
  <c r="BA19" i="8"/>
  <c r="BA28" i="8" s="1"/>
  <c r="Z35" i="8"/>
  <c r="DE35" i="8"/>
  <c r="CI28" i="8"/>
  <c r="CI19" i="8"/>
  <c r="AA11" i="8"/>
  <c r="AA12" i="8" s="1"/>
  <c r="AA13" i="8" s="1"/>
  <c r="AA34" i="8" s="1"/>
  <c r="AA35" i="8" s="1"/>
  <c r="AB27" i="7"/>
  <c r="AB28" i="7" s="1"/>
  <c r="BF47" i="4"/>
  <c r="CO47" i="4" s="1"/>
  <c r="BE5" i="8"/>
  <c r="BE7" i="8" s="1"/>
  <c r="DG19" i="8"/>
  <c r="DG28" i="8" s="1"/>
  <c r="DG34" i="8" s="1"/>
  <c r="BT42" i="2" l="1"/>
  <c r="BL2" i="5"/>
  <c r="BL2" i="4"/>
  <c r="BL2" i="6" s="1"/>
  <c r="BL2" i="7" s="1"/>
  <c r="BL2" i="8" s="1"/>
  <c r="BS53" i="2"/>
  <c r="BS41" i="2"/>
  <c r="BK1" i="4"/>
  <c r="BK1" i="6" s="1"/>
  <c r="BK1" i="7" s="1"/>
  <c r="BK1" i="8" s="1"/>
  <c r="BR52" i="2"/>
  <c r="BK1" i="5"/>
  <c r="CQ20" i="6"/>
  <c r="DA13" i="6"/>
  <c r="DA14" i="6" s="1"/>
  <c r="CR14" i="6"/>
  <c r="CR19" i="6"/>
  <c r="DA19" i="6" s="1"/>
  <c r="DA20" i="6" s="1"/>
  <c r="BM22" i="6"/>
  <c r="BM20" i="6"/>
  <c r="BL23" i="6"/>
  <c r="BL25" i="6"/>
  <c r="BL26" i="6" s="1"/>
  <c r="CQ22" i="6"/>
  <c r="CQ23" i="6" s="1"/>
  <c r="BO23" i="6"/>
  <c r="BO25" i="6"/>
  <c r="BO10" i="7" s="1"/>
  <c r="BO11" i="7" s="1"/>
  <c r="BJ11" i="7"/>
  <c r="BN23" i="6"/>
  <c r="BN25" i="6"/>
  <c r="BN10" i="7" s="1"/>
  <c r="BN11" i="7" s="1"/>
  <c r="BC17" i="8"/>
  <c r="BB19" i="8"/>
  <c r="BB28" i="8" s="1"/>
  <c r="BF5" i="8"/>
  <c r="BG47" i="4"/>
  <c r="BT41" i="2" l="1"/>
  <c r="BL1" i="4"/>
  <c r="BL1" i="6" s="1"/>
  <c r="BL1" i="7" s="1"/>
  <c r="BL1" i="8" s="1"/>
  <c r="BS52" i="2"/>
  <c r="BL1" i="5"/>
  <c r="BU42" i="2"/>
  <c r="BM2" i="4"/>
  <c r="BM2" i="6" s="1"/>
  <c r="BM2" i="7" s="1"/>
  <c r="BM2" i="8" s="1"/>
  <c r="BT53" i="2"/>
  <c r="BM2" i="5"/>
  <c r="CR20" i="6"/>
  <c r="BN26" i="6"/>
  <c r="BN27" i="6" s="1"/>
  <c r="BO26" i="6"/>
  <c r="BO27" i="6" s="1"/>
  <c r="BL27" i="6"/>
  <c r="CQ26" i="6"/>
  <c r="CQ27" i="6" s="1"/>
  <c r="BL10" i="7"/>
  <c r="CQ25" i="6"/>
  <c r="BM25" i="6"/>
  <c r="BM23" i="6"/>
  <c r="CR22" i="6"/>
  <c r="BD17" i="8"/>
  <c r="BC19" i="8"/>
  <c r="BC28" i="8" s="1"/>
  <c r="BF7" i="8"/>
  <c r="CL7" i="8" s="1"/>
  <c r="CL5" i="8"/>
  <c r="AB11" i="8"/>
  <c r="AC27" i="7"/>
  <c r="AC28" i="7" s="1"/>
  <c r="BG5" i="8"/>
  <c r="BG7" i="8" s="1"/>
  <c r="BH47" i="4"/>
  <c r="BV42" i="2" l="1"/>
  <c r="BU53" i="2"/>
  <c r="BN2" i="4"/>
  <c r="BN2" i="6" s="1"/>
  <c r="BN2" i="7" s="1"/>
  <c r="BN2" i="8" s="1"/>
  <c r="BN2" i="5"/>
  <c r="BU41" i="2"/>
  <c r="BM1" i="5"/>
  <c r="BT52" i="2"/>
  <c r="BM1" i="4"/>
  <c r="BM1" i="6" s="1"/>
  <c r="BM1" i="7" s="1"/>
  <c r="BM1" i="8" s="1"/>
  <c r="DA22" i="6"/>
  <c r="DA23" i="6" s="1"/>
  <c r="CR23" i="6"/>
  <c r="CR25" i="6"/>
  <c r="DA25" i="6" s="1"/>
  <c r="BM10" i="7"/>
  <c r="BL11" i="7"/>
  <c r="CO11" i="7" s="1"/>
  <c r="CO10" i="7"/>
  <c r="BM26" i="6"/>
  <c r="BE17" i="8"/>
  <c r="BD19" i="8"/>
  <c r="BD28" i="8" s="1"/>
  <c r="AB12" i="8"/>
  <c r="CB11" i="8"/>
  <c r="BI47" i="4"/>
  <c r="BH5" i="8"/>
  <c r="BH7" i="8" s="1"/>
  <c r="CJ17" i="8"/>
  <c r="BV41" i="2" l="1"/>
  <c r="BN1" i="5"/>
  <c r="BN1" i="4"/>
  <c r="BN1" i="6" s="1"/>
  <c r="BN1" i="7" s="1"/>
  <c r="BN1" i="8" s="1"/>
  <c r="BU52" i="2"/>
  <c r="BO2" i="5"/>
  <c r="BO2" i="4"/>
  <c r="BO2" i="6" s="1"/>
  <c r="BO2" i="7" s="1"/>
  <c r="BO2" i="8" s="1"/>
  <c r="BV53" i="2"/>
  <c r="BM27" i="6"/>
  <c r="CR26" i="6"/>
  <c r="CP10" i="7"/>
  <c r="CY10" i="7" s="1"/>
  <c r="H51" i="10" s="1"/>
  <c r="K67" i="10" s="1"/>
  <c r="BM11" i="7"/>
  <c r="CP11" i="7" s="1"/>
  <c r="CY11" i="7" s="1"/>
  <c r="CP47" i="4"/>
  <c r="DA47" i="4" s="1"/>
  <c r="BF17" i="8"/>
  <c r="BE19" i="8"/>
  <c r="BE28" i="8" s="1"/>
  <c r="AB13" i="8"/>
  <c r="CB12" i="8"/>
  <c r="AD27" i="7"/>
  <c r="AD28" i="7" s="1"/>
  <c r="AC11" i="8"/>
  <c r="AC12" i="8" s="1"/>
  <c r="AC13" i="8" s="1"/>
  <c r="AC34" i="8" s="1"/>
  <c r="DL47" i="4"/>
  <c r="DH5" i="8" s="1"/>
  <c r="DH7" i="8" s="1"/>
  <c r="DH13" i="8" s="1"/>
  <c r="BI5" i="8"/>
  <c r="L67" i="10"/>
  <c r="BV52" i="2" l="1"/>
  <c r="BO1" i="5"/>
  <c r="BO1" i="4"/>
  <c r="BO1" i="6" s="1"/>
  <c r="BO1" i="7" s="1"/>
  <c r="BO1" i="8" s="1"/>
  <c r="DA26" i="6"/>
  <c r="DA27" i="6" s="1"/>
  <c r="CR27" i="6"/>
  <c r="CY28" i="7"/>
  <c r="G19" i="9"/>
  <c r="G22" i="9" s="1"/>
  <c r="K114" i="10"/>
  <c r="L114" i="10" s="1"/>
  <c r="K85" i="10"/>
  <c r="L85" i="10" s="1"/>
  <c r="K97" i="10"/>
  <c r="L97" i="10" s="1"/>
  <c r="K479" i="10"/>
  <c r="L479" i="10" s="1"/>
  <c r="K184" i="10"/>
  <c r="L184" i="10" s="1"/>
  <c r="K437" i="10"/>
  <c r="L437" i="10" s="1"/>
  <c r="K260" i="10"/>
  <c r="L260" i="10" s="1"/>
  <c r="K424" i="10"/>
  <c r="L424" i="10" s="1"/>
  <c r="K212" i="10"/>
  <c r="L212" i="10" s="1"/>
  <c r="K117" i="10"/>
  <c r="L117" i="10" s="1"/>
  <c r="K354" i="10"/>
  <c r="L354" i="10" s="1"/>
  <c r="K307" i="10"/>
  <c r="L307" i="10" s="1"/>
  <c r="K367" i="10"/>
  <c r="L367" i="10" s="1"/>
  <c r="K533" i="10"/>
  <c r="L533" i="10" s="1"/>
  <c r="K267" i="10"/>
  <c r="L267" i="10" s="1"/>
  <c r="K525" i="10"/>
  <c r="L525" i="10" s="1"/>
  <c r="K315" i="10"/>
  <c r="L315" i="10" s="1"/>
  <c r="K152" i="10"/>
  <c r="L152" i="10" s="1"/>
  <c r="K363" i="10"/>
  <c r="L363" i="10" s="1"/>
  <c r="K70" i="10"/>
  <c r="L70" i="10" s="1"/>
  <c r="K418" i="10"/>
  <c r="L418" i="10" s="1"/>
  <c r="K219" i="10"/>
  <c r="L219" i="10" s="1"/>
  <c r="K335" i="10"/>
  <c r="L335" i="10" s="1"/>
  <c r="K551" i="10"/>
  <c r="L551" i="10" s="1"/>
  <c r="K280" i="10"/>
  <c r="L280" i="10" s="1"/>
  <c r="K549" i="10"/>
  <c r="L549" i="10" s="1"/>
  <c r="K323" i="10"/>
  <c r="L323" i="10" s="1"/>
  <c r="K168" i="10"/>
  <c r="L168" i="10" s="1"/>
  <c r="K258" i="10"/>
  <c r="L258" i="10" s="1"/>
  <c r="K122" i="10"/>
  <c r="L122" i="10" s="1"/>
  <c r="K238" i="10"/>
  <c r="L238" i="10" s="1"/>
  <c r="K534" i="10"/>
  <c r="L534" i="10" s="1"/>
  <c r="K253" i="10"/>
  <c r="L253" i="10" s="1"/>
  <c r="K436" i="10"/>
  <c r="L436" i="10" s="1"/>
  <c r="K232" i="10"/>
  <c r="L232" i="10" s="1"/>
  <c r="K514" i="10"/>
  <c r="L514" i="10" s="1"/>
  <c r="K297" i="10"/>
  <c r="L297" i="10" s="1"/>
  <c r="K562" i="10"/>
  <c r="L562" i="10" s="1"/>
  <c r="K249" i="10"/>
  <c r="L249" i="10" s="1"/>
  <c r="K313" i="10"/>
  <c r="L313" i="10" s="1"/>
  <c r="K265" i="10"/>
  <c r="L265" i="10" s="1"/>
  <c r="K483" i="10"/>
  <c r="L483" i="10" s="1"/>
  <c r="K201" i="10"/>
  <c r="L201" i="10" s="1"/>
  <c r="K501" i="10"/>
  <c r="L501" i="10" s="1"/>
  <c r="K387" i="10"/>
  <c r="L387" i="10" s="1"/>
  <c r="K328" i="10"/>
  <c r="L328" i="10" s="1"/>
  <c r="K218" i="10"/>
  <c r="L218" i="10" s="1"/>
  <c r="K273" i="10"/>
  <c r="L273" i="10" s="1"/>
  <c r="K96" i="10"/>
  <c r="L96" i="10" s="1"/>
  <c r="K391" i="10"/>
  <c r="L391" i="10" s="1"/>
  <c r="K69" i="10"/>
  <c r="L69" i="10" s="1"/>
  <c r="K379" i="10"/>
  <c r="L379" i="10" s="1"/>
  <c r="K452" i="10"/>
  <c r="L452" i="10" s="1"/>
  <c r="K89" i="10"/>
  <c r="L89" i="10" s="1"/>
  <c r="K502" i="10"/>
  <c r="L502" i="10" s="1"/>
  <c r="K287" i="10"/>
  <c r="L287" i="10" s="1"/>
  <c r="K251" i="10"/>
  <c r="L251" i="10" s="1"/>
  <c r="K188" i="10"/>
  <c r="L188" i="10" s="1"/>
  <c r="K529" i="10"/>
  <c r="L529" i="10" s="1"/>
  <c r="K402" i="10"/>
  <c r="L402" i="10" s="1"/>
  <c r="K546" i="10"/>
  <c r="L546" i="10" s="1"/>
  <c r="K319" i="10"/>
  <c r="L319" i="10" s="1"/>
  <c r="K457" i="10"/>
  <c r="L457" i="10" s="1"/>
  <c r="K524" i="10"/>
  <c r="L524" i="10" s="1"/>
  <c r="K278" i="10"/>
  <c r="L278" i="10" s="1"/>
  <c r="K208" i="10"/>
  <c r="L208" i="10" s="1"/>
  <c r="K235" i="10"/>
  <c r="L235" i="10" s="1"/>
  <c r="K516" i="10"/>
  <c r="L516" i="10" s="1"/>
  <c r="K397" i="10"/>
  <c r="L397" i="10" s="1"/>
  <c r="K499" i="10"/>
  <c r="L499" i="10" s="1"/>
  <c r="K275" i="10"/>
  <c r="L275" i="10" s="1"/>
  <c r="K486" i="10"/>
  <c r="L486" i="10" s="1"/>
  <c r="K217" i="10"/>
  <c r="L217" i="10" s="1"/>
  <c r="K76" i="10"/>
  <c r="L76" i="10" s="1"/>
  <c r="K435" i="10"/>
  <c r="L435" i="10" s="1"/>
  <c r="K90" i="10"/>
  <c r="L90" i="10" s="1"/>
  <c r="K407" i="10"/>
  <c r="L407" i="10" s="1"/>
  <c r="K113" i="10"/>
  <c r="L113" i="10" s="1"/>
  <c r="K395" i="10"/>
  <c r="L395" i="10" s="1"/>
  <c r="K310" i="10"/>
  <c r="L310" i="10" s="1"/>
  <c r="K383" i="10"/>
  <c r="L383" i="10" s="1"/>
  <c r="K438" i="10"/>
  <c r="L438" i="10" s="1"/>
  <c r="K548" i="10"/>
  <c r="L548" i="10" s="1"/>
  <c r="K109" i="10"/>
  <c r="L109" i="10" s="1"/>
  <c r="K130" i="10"/>
  <c r="L130" i="10" s="1"/>
  <c r="K154" i="10"/>
  <c r="L154" i="10" s="1"/>
  <c r="K498" i="10"/>
  <c r="L498" i="10" s="1"/>
  <c r="K172" i="10"/>
  <c r="L172" i="10" s="1"/>
  <c r="K386" i="10"/>
  <c r="L386" i="10" s="1"/>
  <c r="K470" i="10"/>
  <c r="L470" i="10" s="1"/>
  <c r="K348" i="10"/>
  <c r="L348" i="10" s="1"/>
  <c r="K80" i="10"/>
  <c r="L80" i="10" s="1"/>
  <c r="K110" i="10"/>
  <c r="L110" i="10" s="1"/>
  <c r="K211" i="10"/>
  <c r="L211" i="10" s="1"/>
  <c r="K202" i="10"/>
  <c r="L202" i="10" s="1"/>
  <c r="K518" i="10"/>
  <c r="L518" i="10" s="1"/>
  <c r="K338" i="10"/>
  <c r="L338" i="10" s="1"/>
  <c r="K541" i="10"/>
  <c r="L541" i="10" s="1"/>
  <c r="K423" i="10"/>
  <c r="L423" i="10" s="1"/>
  <c r="K469" i="10"/>
  <c r="L469" i="10" s="1"/>
  <c r="K245" i="10"/>
  <c r="L245" i="10" s="1"/>
  <c r="K95" i="10"/>
  <c r="L95" i="10" s="1"/>
  <c r="K327" i="10"/>
  <c r="L327" i="10" s="1"/>
  <c r="K100" i="10"/>
  <c r="L100" i="10" s="1"/>
  <c r="K404" i="10"/>
  <c r="L404" i="10" s="1"/>
  <c r="K526" i="10"/>
  <c r="L526" i="10" s="1"/>
  <c r="K406" i="10"/>
  <c r="L406" i="10" s="1"/>
  <c r="K542" i="10"/>
  <c r="L542" i="10" s="1"/>
  <c r="K82" i="10"/>
  <c r="L82" i="10" s="1"/>
  <c r="K145" i="10"/>
  <c r="L145" i="10" s="1"/>
  <c r="K281" i="10"/>
  <c r="L281" i="10" s="1"/>
  <c r="K398" i="10"/>
  <c r="L398" i="10" s="1"/>
  <c r="K343" i="10"/>
  <c r="L343" i="10" s="1"/>
  <c r="K488" i="10"/>
  <c r="L488" i="10" s="1"/>
  <c r="K166" i="10"/>
  <c r="L166" i="10" s="1"/>
  <c r="K377" i="10"/>
  <c r="L377" i="10" s="1"/>
  <c r="K241" i="10"/>
  <c r="L241" i="10" s="1"/>
  <c r="K237" i="10"/>
  <c r="L237" i="10" s="1"/>
  <c r="K445" i="10"/>
  <c r="L445" i="10" s="1"/>
  <c r="K74" i="10"/>
  <c r="L74" i="10" s="1"/>
  <c r="K227" i="10"/>
  <c r="L227" i="10" s="1"/>
  <c r="K255" i="10"/>
  <c r="L255" i="10" s="1"/>
  <c r="K103" i="10"/>
  <c r="L103" i="10" s="1"/>
  <c r="K456" i="10"/>
  <c r="L456" i="10" s="1"/>
  <c r="K461" i="10"/>
  <c r="L461" i="10" s="1"/>
  <c r="K248" i="10"/>
  <c r="L248" i="10" s="1"/>
  <c r="K108" i="10"/>
  <c r="L108" i="10" s="1"/>
  <c r="K185" i="10"/>
  <c r="L185" i="10" s="1"/>
  <c r="K269" i="10"/>
  <c r="L269" i="10" s="1"/>
  <c r="K447" i="10"/>
  <c r="L447" i="10" s="1"/>
  <c r="K517" i="10"/>
  <c r="L517" i="10" s="1"/>
  <c r="K300" i="10"/>
  <c r="L300" i="10" s="1"/>
  <c r="K158" i="10"/>
  <c r="L158" i="10" s="1"/>
  <c r="K538" i="10"/>
  <c r="L538" i="10" s="1"/>
  <c r="K478" i="10"/>
  <c r="L478" i="10" s="1"/>
  <c r="K320" i="10"/>
  <c r="L320" i="10" s="1"/>
  <c r="K540" i="10"/>
  <c r="L540" i="10" s="1"/>
  <c r="K153" i="10"/>
  <c r="L153" i="10" s="1"/>
  <c r="K344" i="10"/>
  <c r="L344" i="10" s="1"/>
  <c r="K362" i="10"/>
  <c r="L362" i="10" s="1"/>
  <c r="K520" i="10"/>
  <c r="L520" i="10" s="1"/>
  <c r="K432" i="10"/>
  <c r="L432" i="10" s="1"/>
  <c r="K568" i="10"/>
  <c r="L568" i="10" s="1"/>
  <c r="K92" i="10"/>
  <c r="L92" i="10" s="1"/>
  <c r="K133" i="10"/>
  <c r="L133" i="10" s="1"/>
  <c r="K408" i="10"/>
  <c r="L408" i="10" s="1"/>
  <c r="K431" i="10"/>
  <c r="L431" i="10" s="1"/>
  <c r="K138" i="10"/>
  <c r="L138" i="10" s="1"/>
  <c r="K304" i="10"/>
  <c r="L304" i="10" s="1"/>
  <c r="K311" i="10"/>
  <c r="L311" i="10" s="1"/>
  <c r="K175" i="10"/>
  <c r="L175" i="10" s="1"/>
  <c r="K532" i="10"/>
  <c r="L532" i="10" s="1"/>
  <c r="K160" i="10"/>
  <c r="L160" i="10" s="1"/>
  <c r="K425" i="10"/>
  <c r="L425" i="10" s="1"/>
  <c r="K77" i="10"/>
  <c r="L77" i="10" s="1"/>
  <c r="K316" i="10"/>
  <c r="L316" i="10" s="1"/>
  <c r="K233" i="10"/>
  <c r="L233" i="10" s="1"/>
  <c r="K149" i="10"/>
  <c r="L149" i="10" s="1"/>
  <c r="K221" i="10"/>
  <c r="L221" i="10" s="1"/>
  <c r="K521" i="10"/>
  <c r="L521" i="10" s="1"/>
  <c r="K252" i="10"/>
  <c r="L252" i="10" s="1"/>
  <c r="K497" i="10"/>
  <c r="L497" i="10" s="1"/>
  <c r="K225" i="10"/>
  <c r="L225" i="10" s="1"/>
  <c r="K493" i="10"/>
  <c r="L493" i="10" s="1"/>
  <c r="K471" i="10"/>
  <c r="L471" i="10" s="1"/>
  <c r="K474" i="10"/>
  <c r="L474" i="10" s="1"/>
  <c r="K194" i="10"/>
  <c r="L194" i="10" s="1"/>
  <c r="K93" i="10"/>
  <c r="L93" i="10" s="1"/>
  <c r="K140" i="10"/>
  <c r="L140" i="10" s="1"/>
  <c r="K465" i="10"/>
  <c r="L465" i="10" s="1"/>
  <c r="K333" i="10"/>
  <c r="L333" i="10" s="1"/>
  <c r="K454" i="10"/>
  <c r="L454" i="10" s="1"/>
  <c r="K190" i="10"/>
  <c r="L190" i="10" s="1"/>
  <c r="K503" i="10"/>
  <c r="L503" i="10" s="1"/>
  <c r="K259" i="10"/>
  <c r="L259" i="10" s="1"/>
  <c r="K120" i="10"/>
  <c r="L120" i="10" s="1"/>
  <c r="K303" i="10"/>
  <c r="L303" i="10" s="1"/>
  <c r="K288" i="10"/>
  <c r="L288" i="10" s="1"/>
  <c r="K203" i="10"/>
  <c r="L203" i="10" s="1"/>
  <c r="K459" i="10"/>
  <c r="L459" i="10" s="1"/>
  <c r="K88" i="10"/>
  <c r="L88" i="10" s="1"/>
  <c r="K558" i="10"/>
  <c r="L558" i="10" s="1"/>
  <c r="K204" i="10"/>
  <c r="L204" i="10" s="1"/>
  <c r="K318" i="10"/>
  <c r="L318" i="10" s="1"/>
  <c r="K222" i="10"/>
  <c r="L222" i="10" s="1"/>
  <c r="K151" i="10"/>
  <c r="L151" i="10" s="1"/>
  <c r="K179" i="10"/>
  <c r="L179" i="10" s="1"/>
  <c r="K523" i="10"/>
  <c r="L523" i="10" s="1"/>
  <c r="K72" i="10"/>
  <c r="L72" i="10" s="1"/>
  <c r="K545" i="10"/>
  <c r="L545" i="10" s="1"/>
  <c r="K177" i="10"/>
  <c r="L177" i="10" s="1"/>
  <c r="K449" i="10"/>
  <c r="L449" i="10" s="1"/>
  <c r="K161" i="10"/>
  <c r="L161" i="10" s="1"/>
  <c r="K137" i="10"/>
  <c r="L137" i="10" s="1"/>
  <c r="K378" i="10"/>
  <c r="L378" i="10" s="1"/>
  <c r="K371" i="10"/>
  <c r="L371" i="10" s="1"/>
  <c r="K536" i="10"/>
  <c r="L536" i="10" s="1"/>
  <c r="K334" i="10"/>
  <c r="L334" i="10" s="1"/>
  <c r="K394" i="10"/>
  <c r="L394" i="10" s="1"/>
  <c r="K359" i="10"/>
  <c r="L359" i="10" s="1"/>
  <c r="K355" i="10"/>
  <c r="L355" i="10" s="1"/>
  <c r="K508" i="10"/>
  <c r="L508" i="10" s="1"/>
  <c r="K118" i="10"/>
  <c r="L118" i="10" s="1"/>
  <c r="K79" i="10"/>
  <c r="L79" i="10" s="1"/>
  <c r="K427" i="10"/>
  <c r="L427" i="10" s="1"/>
  <c r="K244" i="10"/>
  <c r="L244" i="10" s="1"/>
  <c r="K428" i="10"/>
  <c r="L428" i="10" s="1"/>
  <c r="K450" i="10"/>
  <c r="L450" i="10" s="1"/>
  <c r="K147" i="10"/>
  <c r="L147" i="10" s="1"/>
  <c r="K565" i="10"/>
  <c r="L565" i="10" s="1"/>
  <c r="K207" i="10"/>
  <c r="L207" i="10" s="1"/>
  <c r="K364" i="10"/>
  <c r="L364" i="10" s="1"/>
  <c r="K410" i="10"/>
  <c r="L410" i="10" s="1"/>
  <c r="K214" i="10"/>
  <c r="L214" i="10" s="1"/>
  <c r="K494" i="10"/>
  <c r="L494" i="10" s="1"/>
  <c r="K125" i="10"/>
  <c r="L125" i="10" s="1"/>
  <c r="K176" i="10"/>
  <c r="L176" i="10" s="1"/>
  <c r="K413" i="10"/>
  <c r="L413" i="10" s="1"/>
  <c r="K429" i="10"/>
  <c r="L429" i="10" s="1"/>
  <c r="K380" i="10"/>
  <c r="L380" i="10" s="1"/>
  <c r="K165" i="10"/>
  <c r="L165" i="10" s="1"/>
  <c r="K468" i="10"/>
  <c r="L468" i="10" s="1"/>
  <c r="K171" i="10"/>
  <c r="L171" i="10" s="1"/>
  <c r="K506" i="10"/>
  <c r="L506" i="10" s="1"/>
  <c r="K102" i="10"/>
  <c r="L102" i="10" s="1"/>
  <c r="K143" i="10"/>
  <c r="L143" i="10" s="1"/>
  <c r="K401" i="10"/>
  <c r="L401" i="10" s="1"/>
  <c r="K272" i="10"/>
  <c r="L272" i="10" s="1"/>
  <c r="K487" i="10"/>
  <c r="L487" i="10" s="1"/>
  <c r="K274" i="10"/>
  <c r="L274" i="10" s="1"/>
  <c r="K510" i="10"/>
  <c r="L510" i="10" s="1"/>
  <c r="K324" i="10"/>
  <c r="L324" i="10" s="1"/>
  <c r="K189" i="10"/>
  <c r="L189" i="10" s="1"/>
  <c r="K106" i="10"/>
  <c r="L106" i="10" s="1"/>
  <c r="K182" i="10"/>
  <c r="L182" i="10" s="1"/>
  <c r="K330" i="10"/>
  <c r="L330" i="10" s="1"/>
  <c r="K522" i="10"/>
  <c r="L522" i="10" s="1"/>
  <c r="K384" i="10"/>
  <c r="L384" i="10" s="1"/>
  <c r="K539" i="10"/>
  <c r="L539" i="10" s="1"/>
  <c r="K351" i="10"/>
  <c r="L351" i="10" s="1"/>
  <c r="K561" i="10"/>
  <c r="L561" i="10" s="1"/>
  <c r="K481" i="10"/>
  <c r="L481" i="10" s="1"/>
  <c r="K557" i="10"/>
  <c r="L557" i="10" s="1"/>
  <c r="K286" i="10"/>
  <c r="L286" i="10" s="1"/>
  <c r="K246" i="10"/>
  <c r="L246" i="10" s="1"/>
  <c r="K270" i="10"/>
  <c r="L270" i="10" s="1"/>
  <c r="K507" i="10"/>
  <c r="L507" i="10" s="1"/>
  <c r="K349" i="10"/>
  <c r="L349" i="10" s="1"/>
  <c r="K560" i="10"/>
  <c r="L560" i="10" s="1"/>
  <c r="K331" i="10"/>
  <c r="L331" i="10" s="1"/>
  <c r="K336" i="10"/>
  <c r="L336" i="10" s="1"/>
  <c r="K473" i="10"/>
  <c r="L473" i="10" s="1"/>
  <c r="K247" i="10"/>
  <c r="L247" i="10" s="1"/>
  <c r="K116" i="10"/>
  <c r="L116" i="10" s="1"/>
  <c r="K370" i="10"/>
  <c r="L370" i="10" s="1"/>
  <c r="K389" i="10"/>
  <c r="L389" i="10" s="1"/>
  <c r="K543" i="10"/>
  <c r="L543" i="10" s="1"/>
  <c r="K306" i="10"/>
  <c r="L306" i="10" s="1"/>
  <c r="K504" i="10"/>
  <c r="L504" i="10" s="1"/>
  <c r="K305" i="10"/>
  <c r="L305" i="10" s="1"/>
  <c r="K342" i="10"/>
  <c r="L342" i="10" s="1"/>
  <c r="K205" i="10"/>
  <c r="L205" i="10" s="1"/>
  <c r="K123" i="10"/>
  <c r="L123" i="10" s="1"/>
  <c r="K216" i="10"/>
  <c r="L216" i="10" s="1"/>
  <c r="K492" i="10"/>
  <c r="L492" i="10" s="1"/>
  <c r="K289" i="10"/>
  <c r="L289" i="10" s="1"/>
  <c r="K496" i="10"/>
  <c r="L496" i="10" s="1"/>
  <c r="K444" i="10"/>
  <c r="L444" i="10" s="1"/>
  <c r="K279" i="10"/>
  <c r="L279" i="10" s="1"/>
  <c r="K282" i="10"/>
  <c r="L282" i="10" s="1"/>
  <c r="K264" i="10"/>
  <c r="L264" i="10" s="1"/>
  <c r="K169" i="10"/>
  <c r="L169" i="10" s="1"/>
  <c r="K399" i="10"/>
  <c r="L399" i="10" s="1"/>
  <c r="K544" i="10"/>
  <c r="L544" i="10" s="1"/>
  <c r="K422" i="10"/>
  <c r="L422" i="10" s="1"/>
  <c r="K284" i="10"/>
  <c r="L284" i="10" s="1"/>
  <c r="K135" i="10"/>
  <c r="L135" i="10" s="1"/>
  <c r="K296" i="10"/>
  <c r="L296" i="10" s="1"/>
  <c r="K566" i="10"/>
  <c r="L566" i="10" s="1"/>
  <c r="K535" i="10"/>
  <c r="L535" i="10" s="1"/>
  <c r="K73" i="10"/>
  <c r="L73" i="10" s="1"/>
  <c r="K112" i="10"/>
  <c r="L112" i="10" s="1"/>
  <c r="K180" i="10"/>
  <c r="L180" i="10" s="1"/>
  <c r="K353" i="10"/>
  <c r="L353" i="10" s="1"/>
  <c r="K132" i="10"/>
  <c r="L132" i="10" s="1"/>
  <c r="K101" i="10"/>
  <c r="L101" i="10" s="1"/>
  <c r="K71" i="10"/>
  <c r="L71" i="10" s="1"/>
  <c r="K464" i="10"/>
  <c r="L464" i="10" s="1"/>
  <c r="K417" i="10"/>
  <c r="L417" i="10" s="1"/>
  <c r="K547" i="10"/>
  <c r="L547" i="10" s="1"/>
  <c r="K405" i="10"/>
  <c r="L405" i="10" s="1"/>
  <c r="K448" i="10"/>
  <c r="L448" i="10" s="1"/>
  <c r="K396" i="10"/>
  <c r="L396" i="10" s="1"/>
  <c r="K358" i="10"/>
  <c r="L358" i="10" s="1"/>
  <c r="K99" i="10"/>
  <c r="L99" i="10" s="1"/>
  <c r="K295" i="10"/>
  <c r="L295" i="10" s="1"/>
  <c r="K276" i="10"/>
  <c r="L276" i="10" s="1"/>
  <c r="K192" i="10"/>
  <c r="L192" i="10" s="1"/>
  <c r="K451" i="10"/>
  <c r="L451" i="10" s="1"/>
  <c r="K129" i="10"/>
  <c r="L129" i="10" s="1"/>
  <c r="K403" i="10"/>
  <c r="L403" i="10" s="1"/>
  <c r="K128" i="10"/>
  <c r="L128" i="10" s="1"/>
  <c r="K475" i="10"/>
  <c r="L475" i="10" s="1"/>
  <c r="K433" i="10"/>
  <c r="L433" i="10" s="1"/>
  <c r="K163" i="10"/>
  <c r="L163" i="10" s="1"/>
  <c r="K223" i="10"/>
  <c r="L223" i="10" s="1"/>
  <c r="K340" i="10"/>
  <c r="L340" i="10" s="1"/>
  <c r="K230" i="10"/>
  <c r="L230" i="10" s="1"/>
  <c r="K511" i="10"/>
  <c r="L511" i="10" s="1"/>
  <c r="K167" i="10"/>
  <c r="L167" i="10" s="1"/>
  <c r="K477" i="10"/>
  <c r="L477" i="10" s="1"/>
  <c r="K361" i="10"/>
  <c r="L361" i="10" s="1"/>
  <c r="K489" i="10"/>
  <c r="L489" i="10" s="1"/>
  <c r="K206" i="10"/>
  <c r="L206" i="10" s="1"/>
  <c r="K243" i="10"/>
  <c r="L243" i="10" s="1"/>
  <c r="K86" i="10"/>
  <c r="L86" i="10" s="1"/>
  <c r="K443" i="10"/>
  <c r="L443" i="10" s="1"/>
  <c r="K360" i="10"/>
  <c r="L360" i="10" s="1"/>
  <c r="K215" i="10"/>
  <c r="L215" i="10" s="1"/>
  <c r="K556" i="10"/>
  <c r="L556" i="10" s="1"/>
  <c r="K321" i="10"/>
  <c r="L321" i="10" s="1"/>
  <c r="K382" i="10"/>
  <c r="L382" i="10" s="1"/>
  <c r="K263" i="10"/>
  <c r="L263" i="10" s="1"/>
  <c r="K127" i="10"/>
  <c r="L127" i="10" s="1"/>
  <c r="K329" i="10"/>
  <c r="L329" i="10" s="1"/>
  <c r="K527" i="10"/>
  <c r="L527" i="10" s="1"/>
  <c r="K421" i="10"/>
  <c r="L421" i="10" s="1"/>
  <c r="K550" i="10"/>
  <c r="L550" i="10" s="1"/>
  <c r="K242" i="10"/>
  <c r="L242" i="10" s="1"/>
  <c r="K350" i="10"/>
  <c r="L350" i="10" s="1"/>
  <c r="K309" i="10"/>
  <c r="L309" i="10" s="1"/>
  <c r="K236" i="10"/>
  <c r="L236" i="10" s="1"/>
  <c r="K178" i="10"/>
  <c r="L178" i="10" s="1"/>
  <c r="K339" i="10"/>
  <c r="L339" i="10" s="1"/>
  <c r="K266" i="10"/>
  <c r="L266" i="10" s="1"/>
  <c r="K458" i="10"/>
  <c r="L458" i="10" s="1"/>
  <c r="K228" i="10"/>
  <c r="L228" i="10" s="1"/>
  <c r="K107" i="10"/>
  <c r="L107" i="10" s="1"/>
  <c r="K94" i="10"/>
  <c r="L94" i="10" s="1"/>
  <c r="K552" i="10"/>
  <c r="L552" i="10" s="1"/>
  <c r="K290" i="10"/>
  <c r="L290" i="10" s="1"/>
  <c r="K186" i="10"/>
  <c r="L186" i="10" s="1"/>
  <c r="K199" i="10"/>
  <c r="L199" i="10" s="1"/>
  <c r="K455" i="10"/>
  <c r="L455" i="10" s="1"/>
  <c r="K150" i="10"/>
  <c r="L150" i="10" s="1"/>
  <c r="K554" i="10"/>
  <c r="L554" i="10" s="1"/>
  <c r="K104" i="10"/>
  <c r="L104" i="10" s="1"/>
  <c r="K500" i="10"/>
  <c r="L500" i="10" s="1"/>
  <c r="K393" i="10"/>
  <c r="L393" i="10" s="1"/>
  <c r="K376" i="10"/>
  <c r="L376" i="10" s="1"/>
  <c r="K293" i="10"/>
  <c r="L293" i="10" s="1"/>
  <c r="K368" i="10"/>
  <c r="L368" i="10" s="1"/>
  <c r="K83" i="10"/>
  <c r="L83" i="10" s="1"/>
  <c r="K375" i="10"/>
  <c r="L375" i="10" s="1"/>
  <c r="K495" i="10"/>
  <c r="L495" i="10" s="1"/>
  <c r="K369" i="10"/>
  <c r="L369" i="10" s="1"/>
  <c r="K134" i="10"/>
  <c r="L134" i="10" s="1"/>
  <c r="K415" i="10"/>
  <c r="L415" i="10" s="1"/>
  <c r="K195" i="10"/>
  <c r="L195" i="10" s="1"/>
  <c r="K271" i="10"/>
  <c r="L271" i="10" s="1"/>
  <c r="K480" i="10"/>
  <c r="L480" i="10" s="1"/>
  <c r="K490" i="10"/>
  <c r="L490" i="10" s="1"/>
  <c r="K78" i="10"/>
  <c r="L78" i="10" s="1"/>
  <c r="K553" i="10"/>
  <c r="L553" i="10" s="1"/>
  <c r="K142" i="10"/>
  <c r="L142" i="10" s="1"/>
  <c r="K131" i="10"/>
  <c r="L131" i="10" s="1"/>
  <c r="K250" i="10"/>
  <c r="L250" i="10" s="1"/>
  <c r="K254" i="10"/>
  <c r="L254" i="10" s="1"/>
  <c r="K347" i="10"/>
  <c r="L347" i="10" s="1"/>
  <c r="K75" i="10"/>
  <c r="L75" i="10" s="1"/>
  <c r="K472" i="10"/>
  <c r="L472" i="10" s="1"/>
  <c r="K146" i="10"/>
  <c r="L146" i="10" s="1"/>
  <c r="K414" i="10"/>
  <c r="L414" i="10" s="1"/>
  <c r="K157" i="10"/>
  <c r="L157" i="10" s="1"/>
  <c r="K226" i="10"/>
  <c r="L226" i="10" s="1"/>
  <c r="K91" i="10"/>
  <c r="L91" i="10" s="1"/>
  <c r="K345" i="10"/>
  <c r="L345" i="10" s="1"/>
  <c r="K210" i="10"/>
  <c r="L210" i="10" s="1"/>
  <c r="K411" i="10"/>
  <c r="L411" i="10" s="1"/>
  <c r="K261" i="10"/>
  <c r="L261" i="10" s="1"/>
  <c r="K462" i="10"/>
  <c r="L462" i="10" s="1"/>
  <c r="K193" i="10"/>
  <c r="L193" i="10" s="1"/>
  <c r="K197" i="10"/>
  <c r="L197" i="10" s="1"/>
  <c r="K98" i="10"/>
  <c r="L98" i="10" s="1"/>
  <c r="K183" i="10"/>
  <c r="L183" i="10" s="1"/>
  <c r="K155" i="10"/>
  <c r="L155" i="10" s="1"/>
  <c r="K409" i="10"/>
  <c r="L409" i="10" s="1"/>
  <c r="K322" i="10"/>
  <c r="L322" i="10" s="1"/>
  <c r="K491" i="10"/>
  <c r="L491" i="10" s="1"/>
  <c r="K294" i="10"/>
  <c r="L294" i="10" s="1"/>
  <c r="K453" i="10"/>
  <c r="L453" i="10" s="1"/>
  <c r="K372" i="10"/>
  <c r="L372" i="10" s="1"/>
  <c r="K317" i="10"/>
  <c r="L317" i="10" s="1"/>
  <c r="K302" i="10"/>
  <c r="L302" i="10" s="1"/>
  <c r="K231" i="10"/>
  <c r="L231" i="10" s="1"/>
  <c r="K84" i="10"/>
  <c r="L84" i="10" s="1"/>
  <c r="K416" i="10"/>
  <c r="L416" i="10" s="1"/>
  <c r="K136" i="10"/>
  <c r="L136" i="10" s="1"/>
  <c r="K446" i="10"/>
  <c r="L446" i="10" s="1"/>
  <c r="K144" i="10"/>
  <c r="L144" i="10" s="1"/>
  <c r="K229" i="10"/>
  <c r="L229" i="10" s="1"/>
  <c r="K515" i="10"/>
  <c r="L515" i="10" s="1"/>
  <c r="K81" i="10"/>
  <c r="L81" i="10" s="1"/>
  <c r="K198" i="10"/>
  <c r="L198" i="10" s="1"/>
  <c r="K301" i="10"/>
  <c r="L301" i="10" s="1"/>
  <c r="K174" i="10"/>
  <c r="L174" i="10" s="1"/>
  <c r="K420" i="10"/>
  <c r="L420" i="10" s="1"/>
  <c r="K256" i="10"/>
  <c r="L256" i="10" s="1"/>
  <c r="K187" i="10"/>
  <c r="L187" i="10" s="1"/>
  <c r="K159" i="10"/>
  <c r="L159" i="10" s="1"/>
  <c r="K400" i="10"/>
  <c r="L400" i="10" s="1"/>
  <c r="K164" i="10"/>
  <c r="L164" i="10" s="1"/>
  <c r="K365" i="10"/>
  <c r="L365" i="10" s="1"/>
  <c r="K531" i="10"/>
  <c r="L531" i="10" s="1"/>
  <c r="K388" i="10"/>
  <c r="L388" i="10" s="1"/>
  <c r="K563" i="10"/>
  <c r="L563" i="10" s="1"/>
  <c r="K346" i="10"/>
  <c r="L346" i="10" s="1"/>
  <c r="K234" i="10"/>
  <c r="L234" i="10" s="1"/>
  <c r="K308" i="10"/>
  <c r="L308" i="10" s="1"/>
  <c r="K513" i="10"/>
  <c r="L513" i="10" s="1"/>
  <c r="K419" i="10"/>
  <c r="L419" i="10" s="1"/>
  <c r="K299" i="10"/>
  <c r="L299" i="10" s="1"/>
  <c r="K385" i="10"/>
  <c r="L385" i="10" s="1"/>
  <c r="K537" i="10"/>
  <c r="L537" i="10" s="1"/>
  <c r="K257" i="10"/>
  <c r="L257" i="10" s="1"/>
  <c r="K325" i="10"/>
  <c r="L325" i="10" s="1"/>
  <c r="H52" i="10"/>
  <c r="H53" i="10" s="1"/>
  <c r="K240" i="10"/>
  <c r="L240" i="10" s="1"/>
  <c r="K555" i="10"/>
  <c r="L555" i="10" s="1"/>
  <c r="K440" i="10"/>
  <c r="L440" i="10" s="1"/>
  <c r="K298" i="10"/>
  <c r="L298" i="10" s="1"/>
  <c r="K374" i="10"/>
  <c r="L374" i="10" s="1"/>
  <c r="K567" i="10"/>
  <c r="L567" i="10" s="1"/>
  <c r="K170" i="10"/>
  <c r="L170" i="10" s="1"/>
  <c r="K357" i="10"/>
  <c r="L357" i="10" s="1"/>
  <c r="K285" i="10"/>
  <c r="L285" i="10" s="1"/>
  <c r="K292" i="10"/>
  <c r="L292" i="10" s="1"/>
  <c r="K434" i="10"/>
  <c r="L434" i="10" s="1"/>
  <c r="K156" i="10"/>
  <c r="L156" i="10" s="1"/>
  <c r="K196" i="10"/>
  <c r="L196" i="10" s="1"/>
  <c r="K337" i="10"/>
  <c r="L337" i="10" s="1"/>
  <c r="K439" i="10"/>
  <c r="L439" i="10" s="1"/>
  <c r="K373" i="10"/>
  <c r="L373" i="10" s="1"/>
  <c r="K224" i="10"/>
  <c r="L224" i="10" s="1"/>
  <c r="K559" i="10"/>
  <c r="L559" i="10" s="1"/>
  <c r="K352" i="10"/>
  <c r="L352" i="10" s="1"/>
  <c r="K341" i="10"/>
  <c r="L341" i="10" s="1"/>
  <c r="K412" i="10"/>
  <c r="L412" i="10" s="1"/>
  <c r="K277" i="10"/>
  <c r="L277" i="10" s="1"/>
  <c r="K220" i="10"/>
  <c r="L220" i="10" s="1"/>
  <c r="K239" i="10"/>
  <c r="L239" i="10" s="1"/>
  <c r="K485" i="10"/>
  <c r="L485" i="10" s="1"/>
  <c r="K467" i="10"/>
  <c r="L467" i="10" s="1"/>
  <c r="K209" i="10"/>
  <c r="L209" i="10" s="1"/>
  <c r="K426" i="10"/>
  <c r="L426" i="10" s="1"/>
  <c r="K564" i="10"/>
  <c r="L564" i="10" s="1"/>
  <c r="K326" i="10"/>
  <c r="L326" i="10" s="1"/>
  <c r="K332" i="10"/>
  <c r="L332" i="10" s="1"/>
  <c r="K173" i="10"/>
  <c r="L173" i="10" s="1"/>
  <c r="K512" i="10"/>
  <c r="L512" i="10" s="1"/>
  <c r="K356" i="10"/>
  <c r="L356" i="10" s="1"/>
  <c r="K466" i="10"/>
  <c r="L466" i="10" s="1"/>
  <c r="K463" i="10"/>
  <c r="L463" i="10" s="1"/>
  <c r="K105" i="10"/>
  <c r="L105" i="10" s="1"/>
  <c r="K390" i="10"/>
  <c r="L390" i="10" s="1"/>
  <c r="K460" i="10"/>
  <c r="L460" i="10" s="1"/>
  <c r="K121" i="10"/>
  <c r="L121" i="10" s="1"/>
  <c r="K430" i="10"/>
  <c r="L430" i="10" s="1"/>
  <c r="K484" i="10"/>
  <c r="L484" i="10" s="1"/>
  <c r="K148" i="10"/>
  <c r="L148" i="10" s="1"/>
  <c r="K87" i="10"/>
  <c r="L87" i="10" s="1"/>
  <c r="K366" i="10"/>
  <c r="L366" i="10" s="1"/>
  <c r="K283" i="10"/>
  <c r="L283" i="10" s="1"/>
  <c r="K126" i="10"/>
  <c r="L126" i="10" s="1"/>
  <c r="K115" i="10"/>
  <c r="L115" i="10" s="1"/>
  <c r="K191" i="10"/>
  <c r="L191" i="10" s="1"/>
  <c r="K528" i="10"/>
  <c r="L528" i="10" s="1"/>
  <c r="K268" i="10"/>
  <c r="L268" i="10" s="1"/>
  <c r="K381" i="10"/>
  <c r="L381" i="10" s="1"/>
  <c r="K66" i="10"/>
  <c r="L66" i="10" s="1"/>
  <c r="K213" i="10"/>
  <c r="L213" i="10" s="1"/>
  <c r="K312" i="10"/>
  <c r="L312" i="10" s="1"/>
  <c r="K291" i="10"/>
  <c r="L291" i="10" s="1"/>
  <c r="K476" i="10"/>
  <c r="L476" i="10" s="1"/>
  <c r="K509" i="10"/>
  <c r="L509" i="10" s="1"/>
  <c r="K392" i="10"/>
  <c r="L392" i="10" s="1"/>
  <c r="K519" i="10"/>
  <c r="L519" i="10" s="1"/>
  <c r="K441" i="10"/>
  <c r="L441" i="10" s="1"/>
  <c r="K442" i="10"/>
  <c r="L442" i="10" s="1"/>
  <c r="K200" i="10"/>
  <c r="L200" i="10" s="1"/>
  <c r="K181" i="10"/>
  <c r="L181" i="10" s="1"/>
  <c r="K314" i="10"/>
  <c r="L314" i="10" s="1"/>
  <c r="K505" i="10"/>
  <c r="L505" i="10" s="1"/>
  <c r="K482" i="10"/>
  <c r="L482" i="10" s="1"/>
  <c r="K111" i="10"/>
  <c r="L111" i="10" s="1"/>
  <c r="K119" i="10"/>
  <c r="L119" i="10" s="1"/>
  <c r="K141" i="10"/>
  <c r="L141" i="10" s="1"/>
  <c r="K162" i="10"/>
  <c r="L162" i="10" s="1"/>
  <c r="K530" i="10"/>
  <c r="L530" i="10" s="1"/>
  <c r="K124" i="10"/>
  <c r="L124" i="10" s="1"/>
  <c r="K262" i="10"/>
  <c r="L262" i="10" s="1"/>
  <c r="K139" i="10"/>
  <c r="L139" i="10" s="1"/>
  <c r="G41" i="9"/>
  <c r="G43" i="9" s="1"/>
  <c r="BG17" i="8"/>
  <c r="BF19" i="8"/>
  <c r="BF28" i="8" s="1"/>
  <c r="BI7" i="8"/>
  <c r="CM7" i="8" s="1"/>
  <c r="CX7" i="8" s="1"/>
  <c r="CM5" i="8"/>
  <c r="CX5" i="8" s="1"/>
  <c r="CJ28" i="8"/>
  <c r="CJ19" i="8"/>
  <c r="AB34" i="8"/>
  <c r="AB35" i="8" s="1"/>
  <c r="CB13" i="8"/>
  <c r="CB34" i="8" s="1"/>
  <c r="CB35" i="8" s="1"/>
  <c r="CK17" i="8"/>
  <c r="CW17" i="8" s="1"/>
  <c r="L61" i="10" l="1"/>
  <c r="L62" i="10"/>
  <c r="B30" i="9"/>
  <c r="G23" i="9"/>
  <c r="B46" i="9"/>
  <c r="B48" i="9"/>
  <c r="B49" i="9"/>
  <c r="BH17" i="8"/>
  <c r="BG19" i="8"/>
  <c r="BG28" i="8" s="1"/>
  <c r="AC35" i="8"/>
  <c r="AE27" i="7"/>
  <c r="AE28" i="7" s="1"/>
  <c r="AD11" i="8"/>
  <c r="AD12" i="8" s="1"/>
  <c r="AD13" i="8" s="1"/>
  <c r="AD34" i="8" s="1"/>
  <c r="AD35" i="8" s="1"/>
  <c r="L63" i="10" l="1"/>
  <c r="BI17" i="8"/>
  <c r="BH19" i="8"/>
  <c r="BH28" i="8" s="1"/>
  <c r="CK28" i="8"/>
  <c r="CK19" i="8"/>
  <c r="CW19" i="8" s="1"/>
  <c r="BI19" i="8" l="1"/>
  <c r="BI28" i="8" s="1"/>
  <c r="BJ17" i="8"/>
  <c r="CW34" i="8"/>
  <c r="CW28" i="8"/>
  <c r="CW38" i="8" s="1"/>
  <c r="AF27" i="7"/>
  <c r="AF28" i="7" s="1"/>
  <c r="AE11" i="8"/>
  <c r="CL17" i="8"/>
  <c r="BJ19" i="8" l="1"/>
  <c r="BJ28" i="8" s="1"/>
  <c r="BK17" i="8"/>
  <c r="CW36" i="8"/>
  <c r="AE12" i="8"/>
  <c r="CC11" i="8"/>
  <c r="CU11" i="8" s="1"/>
  <c r="BK19" i="8" l="1"/>
  <c r="BK28" i="8" s="1"/>
  <c r="BL17" i="8"/>
  <c r="CL28" i="8"/>
  <c r="CL19" i="8"/>
  <c r="AE13" i="8"/>
  <c r="CC12" i="8"/>
  <c r="CU12" i="8" s="1"/>
  <c r="AG27" i="7"/>
  <c r="AG28" i="7" s="1"/>
  <c r="AF11" i="8"/>
  <c r="AF12" i="8" s="1"/>
  <c r="AF13" i="8" s="1"/>
  <c r="AF34" i="8" s="1"/>
  <c r="CN17" i="8" l="1"/>
  <c r="BM17" i="8"/>
  <c r="BL19" i="8"/>
  <c r="AE34" i="8"/>
  <c r="AE35" i="8" s="1"/>
  <c r="CC13" i="8"/>
  <c r="CM17" i="8"/>
  <c r="CX17" i="8" s="1"/>
  <c r="BL28" i="8" l="1"/>
  <c r="CN28" i="8" s="1"/>
  <c r="CN19" i="8"/>
  <c r="BN17" i="8"/>
  <c r="BM19" i="8"/>
  <c r="BM28" i="8" s="1"/>
  <c r="AF35" i="8"/>
  <c r="CU13" i="8"/>
  <c r="CC34" i="8"/>
  <c r="CC35" i="8" s="1"/>
  <c r="AH27" i="7"/>
  <c r="AH28" i="7" s="1"/>
  <c r="AG11" i="8"/>
  <c r="AG12" i="8" s="1"/>
  <c r="AG13" i="8" s="1"/>
  <c r="AG34" i="8" s="1"/>
  <c r="AG35" i="8" s="1"/>
  <c r="DH17" i="8"/>
  <c r="DH19" i="8" s="1"/>
  <c r="DH28" i="8" s="1"/>
  <c r="DH34" i="8" s="1"/>
  <c r="BO17" i="8" l="1"/>
  <c r="BN19" i="8"/>
  <c r="BN28" i="8" s="1"/>
  <c r="CM28" i="8"/>
  <c r="CX28" i="8" s="1"/>
  <c r="CX38" i="8" s="1"/>
  <c r="CY38" i="8" s="1"/>
  <c r="CM19" i="8"/>
  <c r="CX19" i="8" s="1"/>
  <c r="CX34" i="8" s="1"/>
  <c r="CY34" i="8" s="1"/>
  <c r="BO19" i="8" l="1"/>
  <c r="CO17" i="8"/>
  <c r="CX36" i="8"/>
  <c r="CY36" i="8" s="1"/>
  <c r="AH11" i="8"/>
  <c r="AI27" i="7"/>
  <c r="AI28" i="7" s="1"/>
  <c r="BO28" i="8" l="1"/>
  <c r="CO28" i="8" s="1"/>
  <c r="CO19" i="8"/>
  <c r="B14" i="9"/>
  <c r="AH12" i="8"/>
  <c r="CD11" i="8"/>
  <c r="B24" i="9" l="1"/>
  <c r="B45" i="9" s="1"/>
  <c r="AH13" i="8"/>
  <c r="CD12" i="8"/>
  <c r="AI11" i="8"/>
  <c r="AI12" i="8" s="1"/>
  <c r="AI13" i="8" s="1"/>
  <c r="AI34" i="8" s="1"/>
  <c r="AJ27" i="7"/>
  <c r="AJ28" i="7" s="1"/>
  <c r="B29" i="9" l="1"/>
  <c r="J2" i="9" s="1"/>
  <c r="I26" i="9"/>
  <c r="AH34" i="8"/>
  <c r="AH35" i="8" s="1"/>
  <c r="CD13" i="8"/>
  <c r="CD34" i="8" s="1"/>
  <c r="CD35" i="8" s="1"/>
  <c r="AI35" i="8" l="1"/>
  <c r="AK27" i="7"/>
  <c r="AK28" i="7" s="1"/>
  <c r="AJ11" i="8"/>
  <c r="AJ12" i="8" s="1"/>
  <c r="AJ13" i="8" s="1"/>
  <c r="AJ34" i="8" s="1"/>
  <c r="AJ35" i="8" s="1"/>
  <c r="AK11" i="8" l="1"/>
  <c r="AL27" i="7"/>
  <c r="AL28" i="7" s="1"/>
  <c r="AK12" i="8" l="1"/>
  <c r="CE11" i="8"/>
  <c r="AK13" i="8" l="1"/>
  <c r="CE12" i="8"/>
  <c r="AL11" i="8"/>
  <c r="AL12" i="8" s="1"/>
  <c r="AL13" i="8" s="1"/>
  <c r="AL34" i="8" s="1"/>
  <c r="AM27" i="7"/>
  <c r="AM28" i="7" s="1"/>
  <c r="AK34" i="8" l="1"/>
  <c r="AK35" i="8" s="1"/>
  <c r="CE13" i="8"/>
  <c r="CE34" i="8" s="1"/>
  <c r="CE35" i="8" s="1"/>
  <c r="AL35" i="8" l="1"/>
  <c r="DF35" i="8"/>
  <c r="AN27" i="7"/>
  <c r="AN28" i="7" s="1"/>
  <c r="AM11" i="8"/>
  <c r="AM12" i="8" s="1"/>
  <c r="AM13" i="8" s="1"/>
  <c r="AM34" i="8" s="1"/>
  <c r="AM35" i="8" s="1"/>
  <c r="AO27" i="7" l="1"/>
  <c r="AO28" i="7" s="1"/>
  <c r="AN11" i="8"/>
  <c r="AN12" i="8" l="1"/>
  <c r="CF11" i="8"/>
  <c r="AN13" i="8" l="1"/>
  <c r="CF12" i="8"/>
  <c r="AP27" i="7"/>
  <c r="AP28" i="7" s="1"/>
  <c r="AO11" i="8"/>
  <c r="AO12" i="8" s="1"/>
  <c r="AO13" i="8" s="1"/>
  <c r="AO34" i="8" s="1"/>
  <c r="AN34" i="8" l="1"/>
  <c r="AN35" i="8" s="1"/>
  <c r="CF13" i="8"/>
  <c r="CF34" i="8" s="1"/>
  <c r="CF35" i="8" s="1"/>
  <c r="AO35" i="8" l="1"/>
  <c r="AP11" i="8"/>
  <c r="AP12" i="8" s="1"/>
  <c r="AP13" i="8" s="1"/>
  <c r="AP34" i="8" s="1"/>
  <c r="AP35" i="8" s="1"/>
  <c r="AQ27" i="7"/>
  <c r="AQ28" i="7" s="1"/>
  <c r="AQ11" i="8" l="1"/>
  <c r="AR27" i="7"/>
  <c r="AR28" i="7" s="1"/>
  <c r="AQ12" i="8" l="1"/>
  <c r="CG11" i="8"/>
  <c r="CV11" i="8" s="1"/>
  <c r="AQ13" i="8" l="1"/>
  <c r="CG12" i="8"/>
  <c r="CV12" i="8" s="1"/>
  <c r="AR11" i="8"/>
  <c r="AR12" i="8" s="1"/>
  <c r="AR13" i="8" s="1"/>
  <c r="AR34" i="8" s="1"/>
  <c r="AS27" i="7"/>
  <c r="AS28" i="7" s="1"/>
  <c r="AQ34" i="8" l="1"/>
  <c r="AQ35" i="8" s="1"/>
  <c r="CG13" i="8"/>
  <c r="AR35" i="8" l="1"/>
  <c r="CG34" i="8"/>
  <c r="CG35" i="8" s="1"/>
  <c r="CV13" i="8"/>
  <c r="AT27" i="7"/>
  <c r="AT28" i="7" s="1"/>
  <c r="AS11" i="8"/>
  <c r="AS12" i="8" s="1"/>
  <c r="AS13" i="8" s="1"/>
  <c r="AS34" i="8" s="1"/>
  <c r="AS35" i="8" s="1"/>
  <c r="AU27" i="7" l="1"/>
  <c r="AU28" i="7" s="1"/>
  <c r="AT11" i="8"/>
  <c r="AT12" i="8" l="1"/>
  <c r="CH11" i="8"/>
  <c r="AT13" i="8" l="1"/>
  <c r="CH12" i="8"/>
  <c r="AU11" i="8"/>
  <c r="AU12" i="8" s="1"/>
  <c r="AU13" i="8" s="1"/>
  <c r="AU34" i="8" s="1"/>
  <c r="AV27" i="7"/>
  <c r="AV28" i="7" s="1"/>
  <c r="AT34" i="8" l="1"/>
  <c r="AT35" i="8" s="1"/>
  <c r="CH13" i="8"/>
  <c r="CH34" i="8" s="1"/>
  <c r="CH35" i="8" s="1"/>
  <c r="AU35" i="8" l="1"/>
  <c r="AV11" i="8"/>
  <c r="AV12" i="8" s="1"/>
  <c r="AV13" i="8" s="1"/>
  <c r="AV34" i="8" s="1"/>
  <c r="AV35" i="8" s="1"/>
  <c r="AW27" i="7"/>
  <c r="AW28" i="7" s="1"/>
  <c r="AW11" i="8" l="1"/>
  <c r="AX27" i="7"/>
  <c r="AX28" i="7" s="1"/>
  <c r="AW12" i="8" l="1"/>
  <c r="CI11" i="8"/>
  <c r="AX11" i="8"/>
  <c r="AX12" i="8" s="1"/>
  <c r="AX13" i="8" s="1"/>
  <c r="AX34" i="8" s="1"/>
  <c r="AY27" i="7"/>
  <c r="AY28" i="7" s="1"/>
  <c r="AW13" i="8" l="1"/>
  <c r="CI12" i="8"/>
  <c r="AW34" i="8" l="1"/>
  <c r="CI13" i="8"/>
  <c r="CI34" i="8" s="1"/>
  <c r="CI35" i="8" s="1"/>
  <c r="AY11" i="8"/>
  <c r="AY12" i="8" s="1"/>
  <c r="AY13" i="8" s="1"/>
  <c r="AY34" i="8" s="1"/>
  <c r="AY35" i="8" s="1"/>
  <c r="AZ27" i="7"/>
  <c r="AZ28" i="7" s="1"/>
  <c r="AW35" i="8" l="1"/>
  <c r="AX35" i="8"/>
  <c r="DG35" i="8"/>
  <c r="BA27" i="7" l="1"/>
  <c r="BA28" i="7" s="1"/>
  <c r="AZ11" i="8"/>
  <c r="AZ12" i="8" s="1"/>
  <c r="AZ13" i="8" s="1"/>
  <c r="AZ34" i="8" s="1"/>
  <c r="AZ35" i="8" s="1"/>
  <c r="BA11" i="8" l="1"/>
  <c r="BB27" i="7"/>
  <c r="BB28" i="7" s="1"/>
  <c r="BA12" i="8" l="1"/>
  <c r="CJ11" i="8"/>
  <c r="BA13" i="8" l="1"/>
  <c r="CJ12" i="8"/>
  <c r="BB11" i="8"/>
  <c r="BB12" i="8" s="1"/>
  <c r="BB13" i="8" s="1"/>
  <c r="BB34" i="8" s="1"/>
  <c r="BC27" i="7"/>
  <c r="BC28" i="7" s="1"/>
  <c r="BA34" i="8" l="1"/>
  <c r="BA35" i="8" s="1"/>
  <c r="CJ13" i="8"/>
  <c r="CJ34" i="8" s="1"/>
  <c r="CJ35" i="8" s="1"/>
  <c r="BB35" i="8" l="1"/>
  <c r="BD27" i="7"/>
  <c r="BD28" i="7" s="1"/>
  <c r="BC11" i="8"/>
  <c r="BC12" i="8" l="1"/>
  <c r="CK11" i="8"/>
  <c r="CW11" i="8" s="1"/>
  <c r="BC13" i="8" l="1"/>
  <c r="CK12" i="8"/>
  <c r="CW12" i="8" s="1"/>
  <c r="BE27" i="7"/>
  <c r="BE28" i="7" s="1"/>
  <c r="BD11" i="8"/>
  <c r="BD12" i="8" s="1"/>
  <c r="BD13" i="8" s="1"/>
  <c r="BD34" i="8" s="1"/>
  <c r="BC34" i="8" l="1"/>
  <c r="BC35" i="8" s="1"/>
  <c r="CK13" i="8"/>
  <c r="BD35" i="8" l="1"/>
  <c r="CW13" i="8"/>
  <c r="CK34" i="8"/>
  <c r="CK35" i="8" s="1"/>
  <c r="BF27" i="7"/>
  <c r="BF28" i="7" s="1"/>
  <c r="BE11" i="8"/>
  <c r="BE12" i="8" s="1"/>
  <c r="BE13" i="8" s="1"/>
  <c r="BE34" i="8" s="1"/>
  <c r="BE35" i="8" s="1"/>
  <c r="BG27" i="7" l="1"/>
  <c r="BG28" i="7" s="1"/>
  <c r="BF11" i="8"/>
  <c r="BF12" i="8" l="1"/>
  <c r="CL11" i="8"/>
  <c r="BF13" i="8" l="1"/>
  <c r="CL12" i="8"/>
  <c r="BH27" i="7"/>
  <c r="BH28" i="7" s="1"/>
  <c r="BG11" i="8"/>
  <c r="BG12" i="8" s="1"/>
  <c r="BG13" i="8" s="1"/>
  <c r="BG34" i="8" s="1"/>
  <c r="BF34" i="8" l="1"/>
  <c r="BF35" i="8" s="1"/>
  <c r="CL13" i="8"/>
  <c r="CL34" i="8" s="1"/>
  <c r="BG35" i="8" l="1"/>
  <c r="CL35" i="8"/>
  <c r="BH11" i="8"/>
  <c r="BH12" i="8" s="1"/>
  <c r="BH13" i="8" s="1"/>
  <c r="BH34" i="8" s="1"/>
  <c r="BH35" i="8" s="1"/>
  <c r="BI27" i="7"/>
  <c r="BI28" i="7" s="1"/>
  <c r="BJ27" i="7" s="1"/>
  <c r="BJ28" i="7" l="1"/>
  <c r="BI11" i="8"/>
  <c r="BJ11" i="8" l="1"/>
  <c r="BJ12" i="8" s="1"/>
  <c r="BJ13" i="8" s="1"/>
  <c r="BJ34" i="8" s="1"/>
  <c r="BK27" i="7"/>
  <c r="BI12" i="8"/>
  <c r="CM11" i="8"/>
  <c r="CX11" i="8" s="1"/>
  <c r="BK28" i="7" l="1"/>
  <c r="BI13" i="8"/>
  <c r="CM12" i="8"/>
  <c r="CX12" i="8" s="1"/>
  <c r="BL27" i="7" l="1"/>
  <c r="BK11" i="8"/>
  <c r="BK12" i="8" s="1"/>
  <c r="BK13" i="8" s="1"/>
  <c r="BK34" i="8" s="1"/>
  <c r="BK35" i="8" s="1"/>
  <c r="BI34" i="8"/>
  <c r="CM13" i="8"/>
  <c r="BI35" i="8" l="1"/>
  <c r="BJ35" i="8"/>
  <c r="BL28" i="7"/>
  <c r="CO27" i="7"/>
  <c r="CX13" i="8"/>
  <c r="CM34" i="8"/>
  <c r="CM35" i="8" s="1"/>
  <c r="DH35" i="8"/>
  <c r="BL11" i="8" l="1"/>
  <c r="BM27" i="7"/>
  <c r="CO28" i="7"/>
  <c r="B47" i="9"/>
  <c r="C54" i="10"/>
  <c r="G25" i="9"/>
  <c r="G26" i="9" s="1"/>
  <c r="C25" i="9"/>
  <c r="C26" i="9" s="1"/>
  <c r="B25" i="9"/>
  <c r="B26" i="9" s="1"/>
  <c r="E25" i="9"/>
  <c r="E26" i="9" s="1"/>
  <c r="F25" i="9"/>
  <c r="F26" i="9" s="1"/>
  <c r="D25" i="9"/>
  <c r="D26" i="9" s="1"/>
  <c r="J53" i="10" l="1"/>
  <c r="Q64" i="10"/>
  <c r="BM28" i="7"/>
  <c r="BL12" i="8"/>
  <c r="CN11" i="8"/>
  <c r="H55" i="10"/>
  <c r="H56" i="10" s="1"/>
  <c r="C55" i="10"/>
  <c r="C56" i="10" s="1"/>
  <c r="G55" i="10"/>
  <c r="G56" i="10" s="1"/>
  <c r="D55" i="10"/>
  <c r="D56" i="10" s="1"/>
  <c r="E55" i="10"/>
  <c r="E56" i="10" s="1"/>
  <c r="F55" i="10"/>
  <c r="F56" i="10" s="1"/>
  <c r="CN12" i="8" l="1"/>
  <c r="BL13" i="8"/>
  <c r="BN27" i="7"/>
  <c r="BM11" i="8"/>
  <c r="BM12" i="8" s="1"/>
  <c r="BM13" i="8" s="1"/>
  <c r="BM34" i="8" s="1"/>
  <c r="I56" i="10"/>
  <c r="BN28" i="7" l="1"/>
  <c r="BL34" i="8"/>
  <c r="CN13" i="8"/>
  <c r="BL35" i="8" l="1"/>
  <c r="CN35" i="8" s="1"/>
  <c r="CN34" i="8"/>
  <c r="BO27" i="7"/>
  <c r="BN11" i="8"/>
  <c r="BN12" i="8" s="1"/>
  <c r="BN13" i="8" s="1"/>
  <c r="BN34" i="8" s="1"/>
  <c r="BN35" i="8" s="1"/>
  <c r="BM35" i="8"/>
  <c r="BO28" i="7" l="1"/>
  <c r="CP27" i="7"/>
  <c r="BO11" i="8" l="1"/>
  <c r="CP28" i="7"/>
  <c r="BO12" i="8" l="1"/>
  <c r="CO11" i="8"/>
  <c r="CO12" i="8" l="1"/>
  <c r="BO13" i="8"/>
  <c r="CO13" i="8" l="1"/>
  <c r="BO34" i="8"/>
  <c r="CO34" i="8" l="1"/>
  <c r="BO35" i="8"/>
  <c r="CO35" i="8" s="1"/>
</calcChain>
</file>

<file path=xl/comments1.xml><?xml version="1.0" encoding="utf-8"?>
<comments xmlns="http://schemas.openxmlformats.org/spreadsheetml/2006/main">
  <authors>
    <author>tc={70A5BD21-ED24-4799-AF58-873DD91DAC26}</author>
  </authors>
  <commentList>
    <comment ref="C78" authorId="0" shapeId="0">
      <text>
        <r>
          <rPr>
            <sz val="11"/>
            <color theme="1"/>
            <rFont val="Calibri"/>
            <family val="2"/>
            <scheme val="minor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Предположил значения</t>
        </r>
      </text>
    </comment>
  </commentList>
</comments>
</file>

<file path=xl/comments2.xml><?xml version="1.0" encoding="utf-8"?>
<comments xmlns="http://schemas.openxmlformats.org/spreadsheetml/2006/main">
  <authors>
    <author>Vladislav</author>
  </authors>
  <commentList>
    <comment ref="P19" authorId="0" shapeId="0">
      <text>
        <r>
          <rPr>
            <b/>
            <sz val="9"/>
            <color indexed="81"/>
            <rFont val="Tahoma"/>
            <family val="2"/>
            <charset val="204"/>
          </rPr>
          <t>Vladislav:</t>
        </r>
        <r>
          <rPr>
            <sz val="9"/>
            <color indexed="81"/>
            <rFont val="Tahoma"/>
            <family val="2"/>
            <charset val="204"/>
          </rPr>
          <t xml:space="preserve">
+1,5% from 2014 crisis rise metric
</t>
        </r>
      </text>
    </comment>
    <comment ref="Q19" authorId="0" shapeId="0">
      <text>
        <r>
          <rPr>
            <b/>
            <sz val="9"/>
            <color indexed="81"/>
            <rFont val="Tahoma"/>
            <family val="2"/>
            <charset val="204"/>
          </rPr>
          <t>Vladislav:</t>
        </r>
        <r>
          <rPr>
            <sz val="9"/>
            <color indexed="81"/>
            <rFont val="Tahoma"/>
            <family val="2"/>
            <charset val="204"/>
          </rPr>
          <t xml:space="preserve">
+1,5% from 2014 crisis rise metric
</t>
        </r>
      </text>
    </comment>
  </commentList>
</comments>
</file>

<file path=xl/sharedStrings.xml><?xml version="1.0" encoding="utf-8"?>
<sst xmlns="http://schemas.openxmlformats.org/spreadsheetml/2006/main" count="755" uniqueCount="302">
  <si>
    <t>Macroeconomic indicators</t>
  </si>
  <si>
    <t>Projection period</t>
  </si>
  <si>
    <t>Beginning date</t>
  </si>
  <si>
    <t>Ending date</t>
  </si>
  <si>
    <t>Organizational form</t>
  </si>
  <si>
    <t>Joint Stock Company</t>
  </si>
  <si>
    <t>years</t>
  </si>
  <si>
    <t>НДФЛ/Personal income tax</t>
  </si>
  <si>
    <t>Страховые взносы (по трудовому договору, ГПХ)/Insurance premiums</t>
  </si>
  <si>
    <t>Страховые взносы ниже МРОТ/Insurance premiums below the minimum wage</t>
  </si>
  <si>
    <t>Страховые взносы выше МРОТ/Insurance premiums above the minimum wage</t>
  </si>
  <si>
    <t>Предельный МРОТ/Minimum wage limit</t>
  </si>
  <si>
    <t>Налог для самозанятых/Tax for the self-employed</t>
  </si>
  <si>
    <t>Налог для ИП/Tax for the private entrepreneur</t>
  </si>
  <si>
    <t>Ставка налога на прибыль при ОСН/The income tax rate in the general taxation system</t>
  </si>
  <si>
    <t>Ставка налога при УСН с доходов/The tax rate for the simplified tax system on income</t>
  </si>
  <si>
    <t>Ставка налога при УСН с доходов - расходов/The tax rate for the STS on income minus expenses</t>
  </si>
  <si>
    <t>Project information</t>
  </si>
  <si>
    <t>Inflation</t>
  </si>
  <si>
    <t>Inflation rate</t>
  </si>
  <si>
    <t>Taxes</t>
  </si>
  <si>
    <t>Creation of MVP</t>
  </si>
  <si>
    <t>Operational costs</t>
  </si>
  <si>
    <t>Sales plan</t>
  </si>
  <si>
    <t xml:space="preserve">Доработка и Тестирование / Extra Testing </t>
  </si>
  <si>
    <t>Создание софта платформы / Software Creation</t>
  </si>
  <si>
    <t>Заключение партнерских соглашений/ Partnership with brokerage  services</t>
  </si>
  <si>
    <t>Разработка API нейросети и ML модели/ Neural scoring model development</t>
  </si>
  <si>
    <t>Регистрация в реестре ОИП/ Application to the investment platforms register</t>
  </si>
  <si>
    <t>Sources of financing</t>
  </si>
  <si>
    <t>% of attracted capital</t>
  </si>
  <si>
    <t>% share of investments, rubles</t>
  </si>
  <si>
    <t>2026-2029</t>
  </si>
  <si>
    <t>by months</t>
  </si>
  <si>
    <t>Total project investments</t>
  </si>
  <si>
    <t>*extra investment requirements</t>
  </si>
  <si>
    <t>CAPEX</t>
  </si>
  <si>
    <t>Attracted capital requirements, rubles</t>
  </si>
  <si>
    <t>Own capital invesments, rubles</t>
  </si>
  <si>
    <t>Debt investments</t>
  </si>
  <si>
    <t>Sources of Capital investments</t>
  </si>
  <si>
    <t>Сумма кредита/Loan amount</t>
  </si>
  <si>
    <t>Ставка кредита/Loan rate</t>
  </si>
  <si>
    <t>Срок погашения/Maturity date</t>
  </si>
  <si>
    <t>Сумма погашения/Repayment amount</t>
  </si>
  <si>
    <t>мес.</t>
  </si>
  <si>
    <t>Уставной капитал/Share capital</t>
  </si>
  <si>
    <t>Share investments</t>
  </si>
  <si>
    <t>Вложения инвестора/amount of investments</t>
  </si>
  <si>
    <t>Выплата Дивидендов</t>
  </si>
  <si>
    <t>Year 1</t>
  </si>
  <si>
    <t>Year 2</t>
  </si>
  <si>
    <t>Year 3</t>
  </si>
  <si>
    <t>Year 4</t>
  </si>
  <si>
    <t>Year 5</t>
  </si>
  <si>
    <t>Venture investments</t>
  </si>
  <si>
    <t>Government investments</t>
  </si>
  <si>
    <t>Attracting other investments</t>
  </si>
  <si>
    <t>Subsidies and grants (after 10 months)</t>
  </si>
  <si>
    <t>Амортизация/Depreciation and amortization</t>
  </si>
  <si>
    <t>Срок амортизации/Depreciation period</t>
  </si>
  <si>
    <t>Расчет амортизации</t>
  </si>
  <si>
    <t>Amount of investments, rubles</t>
  </si>
  <si>
    <t>Contents of the plan</t>
  </si>
  <si>
    <t>Sheet description</t>
  </si>
  <si>
    <t>Sheet Name</t>
  </si>
  <si>
    <t>Key methodological assumptions, tax environment and macroeconomic projections, current project data and assumptions used to build the financial model</t>
  </si>
  <si>
    <t>Sales forecast</t>
  </si>
  <si>
    <t>Expenses (OPEX&amp;CAPEX)</t>
  </si>
  <si>
    <t>Projection of all of project expenses</t>
  </si>
  <si>
    <t>P&amp;L</t>
  </si>
  <si>
    <t>Cash Flow</t>
  </si>
  <si>
    <t>Balance Sheet</t>
  </si>
  <si>
    <t>Risk analysis</t>
  </si>
  <si>
    <t>Valuation assessment</t>
  </si>
  <si>
    <t>Analysis of effect of risks by sensitivity analysis</t>
  </si>
  <si>
    <r>
      <t xml:space="preserve">Valuation of investment attractioveness by DCF analysis and </t>
    </r>
    <r>
      <rPr>
        <sz val="10"/>
        <color rgb="FFC00000"/>
        <rFont val="Times New Roman"/>
        <family val="1"/>
        <charset val="204"/>
      </rPr>
      <t>multiplicators</t>
    </r>
  </si>
  <si>
    <t>Crowdinvesting platform PlanB</t>
  </si>
  <si>
    <t>Forecast of sales volumes, project prices and revenue calculation</t>
  </si>
  <si>
    <t>Profit and Loss statement</t>
  </si>
  <si>
    <t>Cash Flow statement</t>
  </si>
  <si>
    <t>Balance sheet</t>
  </si>
  <si>
    <t>Доля инвестора в бизнесе/ investor's share in business</t>
  </si>
  <si>
    <t>Отсрочка в уплате дивидендов/ Postponing dividend payments period</t>
  </si>
  <si>
    <t>Итого (1 год)</t>
  </si>
  <si>
    <t>Итого (2 год)</t>
  </si>
  <si>
    <t>Итого (3 год)</t>
  </si>
  <si>
    <t>Итого (4 год)</t>
  </si>
  <si>
    <t>Итого (5 год)</t>
  </si>
  <si>
    <t>Salaries</t>
  </si>
  <si>
    <t>Product manager</t>
  </si>
  <si>
    <t>Front end developer</t>
  </si>
  <si>
    <t>UX/UI designer</t>
  </si>
  <si>
    <t>ML-model and API creator</t>
  </si>
  <si>
    <t>Back-end developer/ Technical support</t>
  </si>
  <si>
    <t>GR and PR manager</t>
  </si>
  <si>
    <t>Finanicial manager</t>
  </si>
  <si>
    <t>Marketing (SMM and Content creator)</t>
  </si>
  <si>
    <t>Legal and Regulatory  Services</t>
  </si>
  <si>
    <t>Amount of people</t>
  </si>
  <si>
    <t>Salary</t>
  </si>
  <si>
    <t>Self-employed</t>
  </si>
  <si>
    <t>Labor agreement</t>
  </si>
  <si>
    <t>total amount of people working by labor agreement</t>
  </si>
  <si>
    <t>total amount of people working by self-employed</t>
  </si>
  <si>
    <t>Fixed place in OpenSpace (coworking)</t>
  </si>
  <si>
    <t>Coworking</t>
  </si>
  <si>
    <t>Server's rent</t>
  </si>
  <si>
    <t>Servers rent per 1 Intel server</t>
  </si>
  <si>
    <t xml:space="preserve">Amount of server spots </t>
  </si>
  <si>
    <t>Developer's team:</t>
  </si>
  <si>
    <t>Self-employed:</t>
  </si>
  <si>
    <t>Other specialists:</t>
  </si>
  <si>
    <t>Total (net)</t>
  </si>
  <si>
    <t>Capital expenses</t>
  </si>
  <si>
    <t>Social contributions on the minimum wage</t>
  </si>
  <si>
    <t>Social contributions in excess of the minimum wage</t>
  </si>
  <si>
    <t>Total (net)+Self-employed</t>
  </si>
  <si>
    <t>Payroll taxes</t>
  </si>
  <si>
    <t>Total salary expenses with taxes and social contributions, including self-employed</t>
  </si>
  <si>
    <t>Total Capital investments by period</t>
  </si>
  <si>
    <t>Residual value</t>
  </si>
  <si>
    <t>Technical support</t>
  </si>
  <si>
    <t>Project assessment</t>
  </si>
  <si>
    <t>Equiring</t>
  </si>
  <si>
    <t>Project assessment per project</t>
  </si>
  <si>
    <t>Costs of production</t>
  </si>
  <si>
    <t>Revenue</t>
  </si>
  <si>
    <t>Gross profit</t>
  </si>
  <si>
    <t>Gross profit %</t>
  </si>
  <si>
    <t>Commercial and operating expenses</t>
  </si>
  <si>
    <t>Total Commercial and operating expenses</t>
  </si>
  <si>
    <t>Operating margin</t>
  </si>
  <si>
    <t>Operating margin (%)</t>
  </si>
  <si>
    <t>Administrative costs</t>
  </si>
  <si>
    <t>Salary of administrative staff</t>
  </si>
  <si>
    <t>Total administrative costs</t>
  </si>
  <si>
    <t>EBITDA</t>
  </si>
  <si>
    <t>EBITDA (%)</t>
  </si>
  <si>
    <t>EBIT</t>
  </si>
  <si>
    <t>EBIT (%)</t>
  </si>
  <si>
    <t>Partnership comission</t>
  </si>
  <si>
    <t>total amount of people</t>
  </si>
  <si>
    <t>Net profit</t>
  </si>
  <si>
    <t>Net profit (%)</t>
  </si>
  <si>
    <t>Cash flow from operating activities</t>
  </si>
  <si>
    <t>Costs of production:</t>
  </si>
  <si>
    <t>Social benefits</t>
  </si>
  <si>
    <t>Total cash flow from operating activities</t>
  </si>
  <si>
    <t>Cash flow from investing activities</t>
  </si>
  <si>
    <t>Platform development</t>
  </si>
  <si>
    <t>Partnership connection establishment</t>
  </si>
  <si>
    <t>OIP Register procedures</t>
  </si>
  <si>
    <t>Total cash flow from investing activities</t>
  </si>
  <si>
    <t>Cash flow from financing activities</t>
  </si>
  <si>
    <t>Share capital</t>
  </si>
  <si>
    <t>Government subsidies</t>
  </si>
  <si>
    <t>Total cash flow from financing activities</t>
  </si>
  <si>
    <t>Cash balance at the beginning of the month</t>
  </si>
  <si>
    <t>Cash balance at the end of the month</t>
  </si>
  <si>
    <t>Attracted Venture capital</t>
  </si>
  <si>
    <t>Оборотные активы/Current assets</t>
  </si>
  <si>
    <t>Долгосрочные обязательства/Non-current liabilities</t>
  </si>
  <si>
    <t>Assets</t>
  </si>
  <si>
    <t>Non-current assets</t>
  </si>
  <si>
    <t>Total non-current assets</t>
  </si>
  <si>
    <t>Inventories</t>
  </si>
  <si>
    <t>Accounts receivable</t>
  </si>
  <si>
    <t>Cash and cash equivalents</t>
  </si>
  <si>
    <t>Dividend payments</t>
  </si>
  <si>
    <t>Total current assets</t>
  </si>
  <si>
    <t>Total assets</t>
  </si>
  <si>
    <t>Liabilities and shareholders' equity</t>
  </si>
  <si>
    <t>Capital and reserves</t>
  </si>
  <si>
    <t>Interest</t>
  </si>
  <si>
    <t>Borrowed funds</t>
  </si>
  <si>
    <t>Retained earnings</t>
  </si>
  <si>
    <t>Total capital and reserves</t>
  </si>
  <si>
    <t>Total non-current liabilities</t>
  </si>
  <si>
    <t>Current liabilities</t>
  </si>
  <si>
    <t>Accounts payable</t>
  </si>
  <si>
    <t>Total current liabilities</t>
  </si>
  <si>
    <t>Total liabilities and shareholders' equity</t>
  </si>
  <si>
    <t>Проверка/Check</t>
  </si>
  <si>
    <t>WACC</t>
  </si>
  <si>
    <t>Sensitivity analysis</t>
  </si>
  <si>
    <t>NPV</t>
  </si>
  <si>
    <t>IRR</t>
  </si>
  <si>
    <t>Monte Carlo Simulation</t>
  </si>
  <si>
    <t>Discounted FCFF</t>
  </si>
  <si>
    <t>Accumulated discounted FCFF</t>
  </si>
  <si>
    <t>PI</t>
  </si>
  <si>
    <t>Discount multiplier (1/(1+WACC)^year)</t>
  </si>
  <si>
    <t>ROE</t>
  </si>
  <si>
    <t>Possible meanings from ... to</t>
  </si>
  <si>
    <t>Software Creation</t>
  </si>
  <si>
    <t xml:space="preserve">Post-development and QA-Testing </t>
  </si>
  <si>
    <t>Neural scoring model development</t>
  </si>
  <si>
    <t>Partnership with brokerage  services</t>
  </si>
  <si>
    <t>Application to the investment platforms register</t>
  </si>
  <si>
    <t>Amount of investments</t>
  </si>
  <si>
    <t>Investor's share in business</t>
  </si>
  <si>
    <t>Postponing dividend payments period</t>
  </si>
  <si>
    <t>Comission for the project</t>
  </si>
  <si>
    <t>Comission for the investors</t>
  </si>
  <si>
    <t>Total prod costs</t>
  </si>
  <si>
    <t>TOTAL COSTS</t>
  </si>
  <si>
    <t>Key Assumptions</t>
  </si>
  <si>
    <t>Total 2024</t>
  </si>
  <si>
    <t>Total 2025</t>
  </si>
  <si>
    <t>Total 2026</t>
  </si>
  <si>
    <t>Total 2027</t>
  </si>
  <si>
    <t>Total 2028</t>
  </si>
  <si>
    <t>1q</t>
  </si>
  <si>
    <t>2q</t>
  </si>
  <si>
    <t>3q</t>
  </si>
  <si>
    <t>4q</t>
  </si>
  <si>
    <t>Number of new projects on the platform</t>
  </si>
  <si>
    <t>Cumulative amount of projects on the platform</t>
  </si>
  <si>
    <t>Aveage size of 1 round of investment</t>
  </si>
  <si>
    <t>total amount of investments in a period</t>
  </si>
  <si>
    <t>Project comission</t>
  </si>
  <si>
    <t>Investors comission</t>
  </si>
  <si>
    <t>Revenue from project</t>
  </si>
  <si>
    <t>Revenue from investors</t>
  </si>
  <si>
    <t>Total revenue</t>
  </si>
  <si>
    <t>Quarterly</t>
  </si>
  <si>
    <t>Annually</t>
  </si>
  <si>
    <t>&lt;months</t>
  </si>
  <si>
    <t>Cash balance at the beginning of the year</t>
  </si>
  <si>
    <t>Cash balance at the end of the year</t>
  </si>
  <si>
    <t>Cash balance at the end of the quarter</t>
  </si>
  <si>
    <t>Cash balance at the beginning of the quarter</t>
  </si>
  <si>
    <t>Total 2029</t>
  </si>
  <si>
    <t>Intangible assets</t>
  </si>
  <si>
    <t>Share based payments</t>
  </si>
  <si>
    <t>Cash from operating activities</t>
  </si>
  <si>
    <t>Cash from investing activities</t>
  </si>
  <si>
    <t>Total FCFF</t>
  </si>
  <si>
    <t>Cumulative FCFF</t>
  </si>
  <si>
    <t>ROI</t>
  </si>
  <si>
    <t>For investor:</t>
  </si>
  <si>
    <t>Investor's share</t>
  </si>
  <si>
    <t>Investments</t>
  </si>
  <si>
    <t>Investor's cash flow</t>
  </si>
  <si>
    <t>Sale of business/IPO</t>
  </si>
  <si>
    <t>Net profit value on December 2026</t>
  </si>
  <si>
    <t>Discount rate (WACC)</t>
  </si>
  <si>
    <t>Initial investment spendings</t>
  </si>
  <si>
    <t>Cash flow from operating</t>
  </si>
  <si>
    <r>
      <t>Revenue (annual number of projects *</t>
    </r>
    <r>
      <rPr>
        <sz val="12"/>
        <color rgb="FFFF0000"/>
        <rFont val="Times New Roman"/>
        <family val="1"/>
        <charset val="204"/>
      </rPr>
      <t xml:space="preserve"> avreage round value from Monte Carlo)</t>
    </r>
  </si>
  <si>
    <t>Average size of 1 round of investment</t>
  </si>
  <si>
    <t>Total annual number of projects</t>
  </si>
  <si>
    <t>Partnership comission costs</t>
  </si>
  <si>
    <t>Total production costs</t>
  </si>
  <si>
    <t>Growh of 1 round value (correlates with the inflation rate)</t>
  </si>
  <si>
    <t>Average value of 1 round on the start</t>
  </si>
  <si>
    <t>еее</t>
  </si>
  <si>
    <t>ууу</t>
  </si>
  <si>
    <t>оо</t>
  </si>
  <si>
    <t>Discount factor</t>
  </si>
  <si>
    <t>Mean</t>
  </si>
  <si>
    <t>St dev</t>
  </si>
  <si>
    <t>Norm distribution</t>
  </si>
  <si>
    <t>Payments to shareholders</t>
  </si>
  <si>
    <t>Bank Loan</t>
  </si>
  <si>
    <t>Bank loan</t>
  </si>
  <si>
    <t>Тело кредита/Principal sum</t>
  </si>
  <si>
    <t>Сумма процентов/Interest amount</t>
  </si>
  <si>
    <t>Погашение/Repayment</t>
  </si>
  <si>
    <t>repayment</t>
  </si>
  <si>
    <t>MOIC</t>
  </si>
  <si>
    <t xml:space="preserve">This platform will give companies the opportunity to attract investors in capital (a stake in a company) in an online format, and the investor the opportunity to acquire a stake in a new company at the preSeed and Seed stage before its public offering (preIPO). </t>
  </si>
  <si>
    <t>An investment platform based on the principles of crowdinvesting (equity crowdfunding) designed for Russian investors</t>
  </si>
  <si>
    <t>* data inputs</t>
  </si>
  <si>
    <t>rubles</t>
  </si>
  <si>
    <t>months</t>
  </si>
  <si>
    <t>% of equity</t>
  </si>
  <si>
    <t>% of debt</t>
  </si>
  <si>
    <t>Share of equity</t>
  </si>
  <si>
    <t>Cost of debt</t>
  </si>
  <si>
    <t>WACC calculation:</t>
  </si>
  <si>
    <t>Share of debt</t>
  </si>
  <si>
    <t>Cost of equity:</t>
  </si>
  <si>
    <t>Dividends</t>
  </si>
  <si>
    <t>ROE estimation</t>
  </si>
  <si>
    <t>from ROE estimation</t>
  </si>
  <si>
    <t>debt rate from the model</t>
  </si>
  <si>
    <t>ROE Financial</t>
  </si>
  <si>
    <t>RTS</t>
  </si>
  <si>
    <t>DSN Files Count:</t>
  </si>
  <si>
    <t>Stohastic</t>
  </si>
  <si>
    <t>Charts</t>
  </si>
  <si>
    <t>PABGAEkATABUAEUAUgBTAD4ADQAKADwALwBDAE4AVAA6ADAADQAKAEYASQBMAFQARQBSAFMAPgANAAoAPABQAEEARwBFAFMAPgANAAoAQwBOAFQAOgAxAA0ACgBDAFUAUgBQAEEARwBFADoAMAANAAoATgA6ADEADQAKAFQAWQBQAEUAOgAyAA0ACgBOAE0AOgBIAGkAcwB0AG8AZwByAGEAbQANAAoAUwBJAE0ASQBEADoAMAANAAoAUwBFAEwAUwA6ADEADQAKAEMAVQBSAFMARQBMADoAMAANAAoAVABQADoAMAANAAoAUgBHADoAMAANAAoATgBNADoAJwBbACMAIwBUAEgASQBTAFcAQgAjACMAXQBSAGkAcwBrAHMAJwAhAEwAJAA2ADcADQAKAEMATABSADoANgA1ADgAMQAyADMAMQANAAoAVABSAEEATgBTAFAAOgA1ADAADQAKAFMASQBNADoAMAANAAoAPABTAEUATABfAE8AUABUAEkATwBOAFMAPgANAAoAQwBOAFQAOgA0AA0ACgBOAE0AOgAzAA0ACgBUAFAAOgAxAA0ACgBWAEEATAA6ADAALgAxADAAMAAwADAAMAAwADAAMAAwAA0ACgBOAE0AOgA0AA0ACgBUAFAAOgAxAA0ACgBWAEEATAA6ADAALgA5ADAAMAAwADAAMAAwADAAMAAwAA0ACgBOAE0AOgA1AA0ACgBUAFAAOgAyAA0ACgBWAEEATAA6AA0ACgBOAE0AOgA3AA0ACgBUAFAAOgAwAA0ACgBWAEEATAA6ADAADQAKADwALwBTAEUATABfAE8AUABUAEkATwBOAFMAPgANAAoAPABPAFAAVABJAE8ATgBTAD4ADQAKAEMATgBUADoAMQAyADkADQAKAE4ATQA6AEMAaABhAHIAdABfAFQAaQB0AGwAZQANAAoAVABQADoAMgANAAoAVgBBAEwAOgANAAoATgBNADoAcwBsAGkAZABlAHIAcwANAAoAVABQADoAMAANAAoAVgBBAEwAOgAxAA0ACgBOAE0AOgBzAGwAaQBkAGUAcgBzAF8AYwB1AG0AdQBsAA0ACgBUAFAAOgAwAA0ACgBWAEEATAA6ADAADQAKAE4ATQA6AGwAZQBnAGUAbgBkAA0ACgBUAFAAOgAwAA0ACgBWAEEATAA6ADAADQAKAE4ATQA6AE4AQgBhAHIAcwANAAoAVABQADoAMAANAAoAVgBBAEwAOgAtADEADQAKAE4ATQA6AEwAaQBuAGUAcwANAAoAVABQADoAMAANAAoAVgBBAEwAOgAwAA0ACgBOAE0AOgBZAEwAYQBiAGUAbAANAAoAVABQADoAMgANAAoAVgBBAEwAOgANAAoATgBNADoATwB2AGUAcgBsAGEAeQBWAGEAcgBzAA0ACgBUAFAAOgAwAA0ACgBWAEEATAA6ADMADQAKAE4ATQA6AEMAaABhAHIAdABfAFMAaABvAHcAVABpAHQAbABlAA0ACgBUAFAAOgAwAA0ACgBWAEEATAA6ADEADQAKAE4ATQA6AEMAaABhAHIAdABfAFQAaQB0AGwAZQBDAG8AbABvAHIADQAKAFQAUAA6ADAADQAKAFYAQQBMADoAMAANAAoATgBNADoAQwBoAGEAcgB0AF8AVABpAHQAbABlAEYAbwBuAHQADQAKAFQAUAA6ADIADQAKAFYAQQBMADoAIwBGAE8ATgBUACMAIwAjACMAOQAyADoAOABQAC8ALwAvAHcAQQBBAEEAQQBBAEEAQQBBAEEAQQBBAEEAQQBBAEEATAB3AEMAQQBBAEEAQQBBAEEARABNAEEAdwBJAEIASQBrAEUAQQBjAGcAQgBwAEEARwBFAEEAYgBBAEEAQQBBAEEAQQBBAEEAQQBBAEEAQQBBAEEAQQBBAEEAQQBBAEEAQQBBAEEAQQBBAEEAQQBBAEEAQQBBAEEAQQBBAEEAQQBBAEEAQQBBAEEAQQBBAEEAQQBBAEEAQQBBAEEAQQBBAEEAQQBBAEEAQQBBAEEAQQBBAEEAQQBBAEEAQQBBAEEAQQBBAEEAQQBBAEEAPQANAAoATgBNADoAQwBoAGEAcgB0AF8ATABlAGcAZQBuAGQAQwBvAGwAbwByAA0ACgBUAFAAOgAwAA0ACgBWAEEATAA6ADAADQAKAE4ATQA6AEMAaABhAHIAdABfAEwAZQBnAGUAbgBkAEYAbwBuAHQADQAKAFQAUAA6ADIADQAKAFYAQQBMADoAIwBGAE8ATgBUACMAIwAjACMAOQAyADoAOQB2AC8ALwAvAHcAQQBBAEEAQQBBAEEAQQBBAEEAQQBBAEEAQQBBAEEASgBBAEIAQQBBAEEAQQBBAEEARABNAEEAdwBJAEIASQBrAEUAQQBjAGcAQgBwAEEARwBFAEEAYgBBAEEAQQBBAEEAQQBBAEEAQQBBAEEAQQBBAEEAQQBBAEEAQQBBAEEAQQBBAEEAQQBBAEEAQQBBAEEAQQBBAEEAQQBBAEEAQQBBAEEAQQBBAEEAQQBBAEEAQQBBAEEAQQBBAEEAQQBBAEEAQQBBAEEAQQBBAEEAQQBBAEEAQQBBAEEAQQBBAEEAQQBBAEEAQQBBAEEAPQANAAoATgBNADoAQwBoAGEAcgB0AF8AQgBLAEMAbwBsAG8AcgANAAoAVABQADoAMAANAAoAVgBBAEwAOgAxADYANwA3ADcAMgAxADUADQAKAE4ATQA6AEMAaABhAHIAdABfAEIAbwB4AEMAbwBsAG8AcgANAAoAVABQADoAMAANAAoAVgBBAEwAOgAxADYANwA3ADcAMgAxADUADQAKAE4ATQA6AFgAXwBBAHgAaQBzAF8AQQB1AHQAbwBzAGMAYQBsAGUADQAKAFQAUAA6ADAADQAKAFYAQQBMADoAMQANAAoATgBNADoAWABfAEEAeABpAHMAXwBNAGkAbgANAAoAVABQADoAMQANAAoAVgBBAEwAOgBuAGEAbgANAAoATgBNADoAWABfAEEAeABpAHMAXwBNAGEAeAANAAoAVABQADoAMQANAAoAVgBBAEwAOgBuAGEAbgANAAoATgBNADoAWABfAEEAeABpAHMAXwBTAHQAZQBwAA0ACgBUAFAAOgAxAA0ACgBWAEEATAA6AG4AYQBuAA0ACgBOAE0AOgBYAF8AQQB4AGkAcwBfAFMAYwBhAGwAZQBGAGEAYwB0AG8AcgANAAoAVABQADoAMQANAAoAVgBBAEwAOgBuAGEAbgANAAoATgBNADoAWABfAEEAeABpAHMAXwBGAG8AcgBtAGEAdAANAAoAVABQADoAMAANAAoAVgBBAEwAOgAtADEADQAKAE4ATQA6AFgAXwBBAHgAaQBzAF8AQwB1AHMAdABvAG0ARgBvAHIAbQBhAHQADQAKAFQAUAA6ADIADQAKAFYAQQBMADoADQAKAE4ATQA6AFgAXwBBAHgAaQBzAF8ATABvAGcAYQByAGkAdABoAG0AaQBjAA0ACgBUAFAAOgAwAA0ACgBWAEEATAA6ADAADQAKAE4ATQA6AFgAXwBBAHgAaQBzAF8ARABlAGMAaQBtAGEAbABzAA0ACgBUAFAAOgAxAA0ACgBWAEEATAA6AG4AYQBuAA0ACgBOAE0AOgBYAF8AQQB4AGkAcwBfAEQAZQBjAGkAbQBhAGwAcwBEAGEAdABhAA0ACgBUAFAAOgAxAA0ACgBWAEEATAA6AG4AYQBuAA0ACgBOAE0AOgBYAF8AQQB4AGkAcwBfAFMAaABvAHcAVABpAHQAbABlAA0ACgBUAFAAOgAwAA0ACgBWAEEATAA6ADEADQAKAE4ATQA6AFgAXwBBAHgAaQBzAF8AVABpAHQAbABlAEMAbwBsAG8AcgANAAoAVABQADoAMAANAAoAVgBBAEwAOgAwAA0ACgBOAE0AOgBYAF8AQQB4AGkAcwBfAEMAdQBzAHQAbwBtAFQAaQB0AGwAZQANAAoAVABQADoAMAANAAoAVgBBAEwAOgAwAA0ACgBOAE0AOgBYAF8AQQB4AGkAcwBfAFQAaQB0AGwAZQANAAoAVABQADoAMgANAAoAVgBBAEwAOgANAAoATgBNADoAWABfAEEAeABpAHMAXwBUAGkAdABsAGUARgBvAG4AdAANAAoAVABQADoAMgANAAoAVgBBAEwAOgAjAEYATwBOAFQAIwAjACMAIwA5ADIAOgA5AHYALwAvAC8AdwBBAEEAQQBBAEEAQQBBAEEAQQBBAEEAQQBBAEEAQQBMAHcAQwBBAEEAQQBBAEEAQQBEAE0AQQB3AEkAQgBJAGsARQBBAGMAZwBCAHAAQQBHAEUAQQBiAEEAQQBBAEEAQQBBAEEAQQBBAEEAQQBBAEEAQQBBAEEAQQBBAEEAQQBBAEEAQQBBAEEAQQBBAEEAQQBBAEEAQQBBAEEAQQBBAEEAQQBBAEEAQQBBAEEAQQBBAEEAQQBBAEEAQQBBAEEAQQBBAEEAQQBBAEEAQQBBAEEAQQBBAEEAQQBBAEEAQQBBAEEAQQBBAEEAQQA9AA0ACgBOAE0AOgBYAF8AQQB4AGkAcwBfAFMAaABvAHcARwByAGkAZABsAGkAbgBlAHMADQAKAFQAUAA6ADAADQAKAFYAQQBMADoAMAANAAoATgBNADoAWABfAEEAeABpAHMAXwBHAHIAaQBkAGwAaQBuAGUAQwBvAGwAbwByAA0ACgBUAFAAOgAwAA0ACgBWAEEATAA6ADEAMAAwADcAMAAxADgAOAANAAoATgBNADoAWABfAEEAeABpAHMAXwBHAHIAaQBkAGwAaQBuAGUAcwBTAHQAeQBsAGUADQAKAFQAUAA6ADAADQAKAFYAQQBMADoAMAANAAoATgBNADoAWABfAEEAeABpAHMAXwBHAHIAaQBkAGwAaQBuAGUAcwBXAGUAaQBnAGgAdAANAAoAVABQADoAMAANAAoAVgBBAEwAOgAxAA0ACgBOAE0AOgBYAF8AQQB4AGkAcwBfAEkAbgB0AGUAcgBsAGEAYwBlAA0ACgBUAFAAOgAwAA0ACgBWAEEATAA6ADAADQAKAE4ATQA6AFgAXwBBAHgAaQBzAF8ASQBuAHQAZQByAGwAYQBjAGUAQwBvAGwAbwByAA0ACgBUAFAAOgAwAA0ACgBWAEEATAA6ADEANAA4ADcAMgA1ADYAMQANAAoATgBNADoAWABfAEEAeABpAHMAXwBUAGkAYwBrAE0AYQByAGsADQAKAFQAUAA6ADAADQAKAFYAQQBMADoAMQANAAoATgBNADoAWABfAEEAeABpAHMAXwBMAGEAYgBlAGwAcwBTAHQAYQBnAGcAZQByAGUAZAANAAoAVABQADoAMAANAAoAVgBBAEwAOgAwAA0ACgBOAE0AOgBYAF8AQQB4AGkAcwBfAEwAYQBiAGUAbABzAEEAbgBnAGwAZQANAAoAVABQADoAMQANAAoAVgBBAEwAOgBuAGEAbgANAAoATgBNADoAWABfAEEAeABpAHMAXwBMAGEAYgBlAGwAcwBDAG8AbABvAHIADQAKAFQAUAA6ADAADQAKAFYAQQBMADoAMAANAAoATgBNADoAWABfAEEAeABpAHMAXwBMAGEAYgBlAGwAcwBGAG8AbgB0AA0ACgBUAFAAOgAyAA0ACgBWAEEATAA6ACMARgBPAE4AVAAjACMAIwAjADkAMgA6ADkAdgAvAC8ALwB3AEEAQQBBAEEAQQBBAEEAQQBBAEEAQQBBAEEAQQBBAEoAQQBCAEEAQQBBAEEAQQBBAEQATQBBAHcASQBCAEkAawBFAEEAYwBnAEIAcABBAEcARQBBAGIAQQBBAEEAQQBBAEEAQQBBAEEAQQBBAEEAQQBBAEEAQQBBAEEAQQBBAEEAQQBBAEEAQQBBAEEAQQBBAEEAQQBBAEEAQQBBAEEAQQBBAEEAQQBBAEEAQQBBAEEAQQBBAEEAQQBBAEEAQQBBAEEAQQBBAEEAQQBBAEEAQQBBAEEAQQBBAEEAQQBBAEEAQQBBAEEAQQBBAD0ADQAKAE4ATQA6AFkAXwBBAHgAaQBzAF8AQQB1AHQAbwBzAGMAYQBsAGUADQAKAFQAUAA6ADAADQAKAFYAQQBMADoAMQANAAoATgBNADoAWQBfAEEAeABpAHMAXwBNAGkAbgANAAoAVABQADoAMQANAAoAVgBBAEwAOgBuAGEAbgANAAoATgBNADoAWQBfAEEAeABpAHMAXwBNAGEAeAANAAoAVABQADoAMQANAAoAVgBBAEwAOgBuAGEAbgANAAoATgBNADoAWQBfAEEAeABpAHMAXwBTAHQAZQBwAA0ACgBUAFAAOgAxAA0ACgBWAEEATAA6AG4AYQBuAA0ACgBOAE0AOgBZAF8AQQB4AGkAcwBfAFMAYwBhAGwAZQBGAGEAYwB0AG8AcgANAAoAVABQADoAMQANAAoAVgBBAEwAOgBuAGEAbgANAAoATgBNADoAWQBfAEEAeABpAHMAXwBGAG8AcgBtAGEAdAANAAoAVABQADoAMAANAAoAVgBBAEwAOgAxAA0ACgBOAE0AOgBZAF8AQQB4AGkAcwBfAEMAdQBzAHQAbwBtAEYAbwByAG0AYQB0AA0ACgBUAFAAOgAyAA0ACgBWAEEATAA6AA0ACgBOAE0AOgBZAF8AQQB4AGkAcwBfAEwAbwBnAGEAcgBpAHQAaABtAGkAYwANAAoAVABQADoAMAANAAoAVgBBAEwAOgAwAA0ACgBOAE0AOgBZAF8AQQB4AGkAcwBfAEQAZQBjAGkAbQBhAGwAcwANAAoAVABQADoAMQANAAoAVgBBAEwAOgBuAGEAbgANAAoATgBNADoAWQBfAEEAeABpAHMAXwBEAGUAYwBpAG0AYQBsAHMARABhAHQAYQANAAoAVABQADoAMQANAAoAVgBBAEwAOgBuAGEAbgANAAoATgBNADoAWQBfAEEAeABpAHMAXwBTAGgAbwB3AFQAaQB0AGwAZQANAAoAVABQADoAMAANAAoAVgBBAEwAOgAxAA0ACgBOAE0AOgBZAF8AQQB4AGkAcwBfAFQAaQB0AGwAZQBDAG8AbABvAHIADQAKAFQAUAA6ADAADQAKAFYAQQBMADoAMAANAAoATgBNADoAWQBfAEEAeABpAHMAXwBDAHUAcwB0AG8AbQBUAGkAdABsAGUADQAKAFQAUAA6ADAADQAKAFYAQQBMADoAMAANAAoATgBNADoAWQBfAEEAeABpAHMAXwBUAGkAdABsAGUADQAKAFQAUAA6ADIADQAKAFYAQQBMADoADQAKAE4ATQA6AFkAXwBBAHgAaQBzAF8AVABpAHQAbABlAEYAbwBuAHQADQAKAFQAUAA6ADIADQAKAFYAQQBMADoAIwBGAE8ATgBUACMAIwAjACMAOQAyADoAOQB2AC8ALwAvAHcAQQBBAEEAQQBBAEEAQQBBAEEAQQBBAEEAQQBBAEEATAB3AEMAQQBBAEEAQQBBAEEARABNAEEAdwBJAEIASQBrAEUAQQBjAGcAQgBwAEEARwBFAEEAYgBBAEEAQQBBAEEAQQBBAEEAQQBBAEEAQQBBAEEAQQBBAEEAQQBBAEEAQQBBAEEAQQBBAEEAQQBBAEEAQQBBAEEAQQBBAEEAQQBBAEEAQQBBAEEAQQBBAEEAQQBBAEEAQQBBAEEAQQBBAEEAQQBBAEEAQQBBAEEAQQBBAEEAQQBBAEEAQQBBAEEAQQBBAEEAQQBBAEEAPQANAAoATgBNADoAWQBfAEEAeABpAHMAXwBTAGgAbwB3AEcAcgBpAGQAbABpAG4AZQBzAA0ACgBUAFAAOgAwAA0ACgBWAEEATAA6ADAADQAKAE4ATQA6AFkAXwBBAHgAaQBzAF8ARwByAGkAZABsAGkAbgBlAEMAbwBsAG8AcgANAAoAVABQADoAMAANAAoAVgBBAEwAOgAxADAAMAA3ADAAMQA4ADgADQAKAE4ATQA6AFkAXwBBAHgAaQBzAF8ARwByAGkAZABsAGkAbgBlAHMAUwB0AHkAbABlAA0ACgBUAFAAOgAwAA0ACgBWAEEATAA6ADAADQAKAE4ATQA6AFkAXwBBAHgAaQBzAF8ARwByAGkAZABsAGkAbgBlAHMAVwBlAGkAZwBoAHQADQAKAFQAUAA6ADAADQAKAFYAQQBMADoAMQANAAoATgBNADoAWQBfAEEAeABpAHMAXwBJAG4AdABlAHIAbABhAGMAZQANAAoAVABQADoAMAANAAoAVgBBAEwAOgAwAA0ACgBOAE0AOgBZAF8AQQB4AGkAcwBfAEkAbgB0AGUAcgBsAGEAYwBlAEMAbwBsAG8AcgANAAoAVABQADoAMAANAAoAVgBBAEwAOgAxADQAOAA3ADIANQA2ADEADQAKAE4ATQA6AFkAXwBBAHgAaQBzAF8AVABpAGMAawBNAGEAcgBrAA0ACgBUAFAAOgAwAA0ACgBWAEEATAA6ADEADQAKAE4ATQA6AFkAXwBBAHgAaQBzAF8ATABhAGIAZQBsAHMAUwB0AGEAZwBnAGUAcgBlAGQADQAKAFQAUAA6ADAADQAKAFYAQQBMADoAMAANAAoATgBNADoAWQBfAEEAeABpAHMAXwBMAGEAYgBlAGwAcwBBAG4AZwBsAGUADQAKAFQAUAA6ADEADQAKAFYAQQBMADoAbgBhAG4ADQAKAE4ATQA6AFkAXwBBAHgAaQBzAF8ATABhAGIAZQBsAHMAQwBvAGwAbwByAA0ACgBUAFAAOgAwAA0ACgBWAEEATAA6ADAADQAKAE4ATQA6AFkAXwBBAHgAaQBzAF8ATABhAGIAZQBsAHMARgBvAG4AdAANAAoAVABQADoAMgANAAoAVgBBAEwAOgAjAEYATwBOAFQAIwAjACMAIwA5ADIAOgA5AHYALwAvAC8AdwBBAEEAQQBBAEEAQQBBAEEAQQBBAEEAQQBBAEEAQQBKAEEAQgBBAEEAQQBBAEEAQQBEAE0AQQB3AEkAQgBJAGsARQBBAGMAZwBCAHAAQQBHAEUAQQBiAEEAQQBBAEEAQQBBAEEAQQBBAEEAQQBBAEEAQQBBAEEAQQBBAEEAQQBBAEEAQQBBAEEAQQBBAEEAQQBBAEEAQQBBAEEAQQBBAEEAQQBBAEEAQQBBAEEAQQBBAEEAQQBBAEEAQQBBAEEAQQBBAEEAQQBBAEEAQQBBAEEAQQBBAEEAQQBBAEEAQQBBAEEAQQBBAEEAQQA9AA0ACgBOAE0AOgBIAFMAUwBsAGkAZABlAHIAXwBUAHkAcABlADEADQAKAFQAUAA6ADAADQAKAFYAQQBMADoAMQANAAoATgBNADoASABTAFMAbABpAGQAZQByAF8AVAB5AHAAZQAyAA0ACgBUAFAAOgAwAA0ACgBWAEEATAA6ADAADQAKAE4ATQA6AEgAUwBTAGwAaQBkAGUAcgBfAFAAMQANAAoAVABQADoAMQANAAoAVgBBAEwAOgAwAC4AMAA1ADAANQA5ADQAOQA0ADAANQANAAoATgBNADoASABTAFMAbABpAGQAZQByAF8AUAAyAA0ACgBUAFAAOgAxAA0ACgBWAEEATAA6ADAALgAxADAAMAA4ADgAOQA5ADEAMQAwAA0ACgBOAE0AOgBIAFMAUwBsAGkAZABlAHIAXwBYADEADQAKAFQAUAA6ADEADQAKAFYAQQBMADoALQA0ADMANgA2ADcANwAzAC4ANAA3ADMANgA5ADEAMAAzADUAMQANAAoATgBNADoASABTAFMAbABpAGQAZQByAF8AWAAyAA0ACgBUAFAAOgAxAA0ACgBWAEEATAA6ADAADQAKAE4ATQA6AEgAUwBTAGwAaQBkAGUAcgBfAEwAYQBiAGUAbABUAHkAcABlAA0ACgBUAFAAOgAwAA0ACgBWAEEATAA6ADIADQAKAE4ATQA6AEgAUwBTAGwAaQBkAGUAcgBfAEYAbwBuAHQADQAKAFQAUAA6ADIADQAKAFYAQQBMADoAIwBGAE8ATgBUACMAIwAjACMAOQAyADoAOQBQAC8ALwAvAHcAQQBBAEEAQQBBAEEAQQBBAEEAQQBBAEEAQQBBAEEASgBBAEIAQQBBAEEAQQBBAEEARABNAEEAdwBJAEIASQBrAEUAQQBjAGcAQgBwAEEARwBFAEEAYgBBAEEAQQBBAEEAQQBBAEEAQQBBAEEAQQBBAEEAQQBBAEEAQQBBAEEAQQBBAEEAQQBBAEEAQQBBAEEAQQBBAEEAQQBBAEEAQQBBAEEAQQBBAEEAQQBBAEEAQQBBAEEAQQBBAEEAQQBBAEEAQQBBAEEAQQBBAEEAQQBBAEEAQQBBAEEAQQBBAEEAQQBBAEEAQQBBAEEAPQANAAoATgBNADoASABTAFMAbABpAGQAZQByAF8AQwBvAGwAbwByADEADQAKAFQAUAA6ADAADQAKAFYAQQBMADoAMwA2ADgAMwA1ADMANwANAAoATgBNADoASABTAFMAbABpAGQAZQByAF8AQwBvAGwAbwByADIADQAKAFQAUAA6ADAADQAKAFYAQQBMADoAMQAyADAAOQAxADkAOAAxAA0ACgBOAE0AOgBIAFMAUwBsAGkAZABlAHIAXwBTAGgAYQBkAGkAbgBnAFQAeQBwAGUADQAKAFQAUAA6ADAADQAKAFYAQQBMADoAMAANAAoATgBNADoASABTAFMAbABpAGQAZQByAF8AUwBoAGEAZABpAG4AZwBQAGEAdAB0AGUAcgBuAA0ACgBUAFAAOgAwAA0ACgBWAEEATAA6AC0AMQANAAoATgBNADoASABTAEgAZQBhAGQAZQByAFMAZQBjAHQAXwBDAG8AbABvAHIATwB1AHQADQAKAFQAUAA6ADAADQAKAFYAQQBMADoAMQA2ADcAMQAxADYAOAAwAA0ACgBOAE0AOgBIAFMASABlAGEAZABlAHIAUwBlAGMAdABfAEMAbwBsAG8AcgBJAG4ADQAKAFQAUAA6ADAADQAKAFYAQQBMADoAMgA1ADUADQAKAE4ATQA6AEgAUwBIAGUAYQBkAGUAcgBTAGUAYwB0AF8AQwBvAGwAbwByAFQAZQB4AHQADQAKAFQAUAA6ADAADQAKAFYAQQBMADoAMQA2ADcANwA3ADIAMQA1AA0ACgBOAE0AOgBIAFMASABlAGEAZABlAHIAUwBlAGMAdABfAEYAbwBuAHQADQAKAFQAUAA6ADIADQAKAFYAQQBMADoAIwBGAE8ATgBUACMAIwAjACMAOQAyADoAOQBQAC8ALwAvAHcAQQBBAEEAQQBBAEEAQQBBAEEAQQBBAEEAQQBBAEEATAB3AEMAQQBBAEEAQQBBAEEARABNAEEAdwBJAEIASQBrAE0AQQBiAHcAQgAxAEEASABJAEEAYQBRAEIAbABBAEgASQBBAEkAQQBCAE8AQQBHAFUAQQBkAHcAQQBBAEEAQQBBAEEAQQBBAEEAQQBBAEEAQQBBAEEAQQBBAEEAQQBBAEEAQQBBAEEAQQBBAEEAQQBBAEEAQQBBAEEAQQBBAEEAQQBBAEEAQQBBAEEAQQBBAEEAQQBBAEEAQQBBAEEAQQBBAEEAQQBBAEEAPQANAAoATgBNADoAUwBoAG8AdwBNAGEAcgBrAGUAcgBzAA0ACgBUAFAAOgAwAA0ACgBWAEEATAA6ADEADQAKAE4ATQA6AE0AYQByAGsAZQByAHMATgB1AG0AYgBlAHIADQAKAFQAUAA6ADAADQAKAFYAQQBMADoANAANAAoATgBNADoASABTAE0AYQByAGsAZQByAFMAaABvAHcAMAANAAoAVABQADoAMAANAAoAVgBBAEwAOgAwAA0ACgBOAE0AOgBIAFMATQBhAHIAawBlAHIAVAB5AHAAZQAwAA0ACgBUAFAAOgAwAA0ACgBWAEEATAA6ADMADQAKAE4ATQA6AEgAUwBNAGEAcgBrAGUAcgBWAGEAbAB1AGUAMAANAAoAVABQADoAMQANAAoAVgBBAEwAOgAwAA0ACgBOAE0AOgBIAFMATQBhAHIAawBlAHIATABhAGIAZQBsAFQAeQBwAGUAMAANAAoAVABQADoAMAANAAoAVgBBAEwAOgAxAA0ACgBOAE0AOgBIAFMATQBhAHIAawBlAHIARgBvAG4AdAAwAA0ACgBUAFAAOgAyAA0ACgBWAEEATAA6ACMARgBPAE4AVAAjACMAIwAjADkAMgA6ADkAUAAvAC8ALwB3AEEAQQBBAEEAQQBBAEEAQQBBAEEAQQBBAEEAQQBBAEwAdwBDAEEAQQBBAEEAQQBBAEQATQBBAHcASQBCAEkAawBFAEEAYwBnAEIAcABBAEcARQBBAGIAQQBBAEEAQQBBAEEAQQBBAEEAQQBBAEEAQQBBAEEAQQBBAEEAQQBBAEEAQQBBAEEAQQBBAEEAQQBBAEEAQQBBAEEAQQBBAEEAQQBBAEEAQQBBAEEAQQBBAEEAQQBBAEEAQQBBAEEAQQBBAEEAQQBBAEEAQQBBAEEAQQBBAEEAQQBBAEEAQQBBAEEAQQBBAEEAQQBBAD0ADQAKAE4ATQA6AEgAUwBNAGEAcgBrAGUAcgBDAGwAcgBUAGUAeAB0ADAADQAKAFQAUAA6ADAADQAKAFYAQQBMADoAMQAyADAAOQAxADkAOAAxAA0ACgBOAE0AOgBIAFMATQBhAHIAawBlAHIAQwBsAHIAMAANAAoAVABQADoAMAANAAoAVgBBAEwAOgAxADIAMAA5ADEAOQA4ADEADQAKAE4ATQA6AEgAUwBNAGEAcgBrAGUAcgBTAHQAeQBsAGUAMAANAAoAVABQADoAMAANAAoAVgBBAEwAOgAxAA0ACgBOAE0AOgBIAFMATQBhAHIAawBlAHIAVwBlAGkAZwBoAHQAMAANAAoAVABQADoAMAANAAoAVgBBAEwAOgAxAA0ACgBOAE0AOgBIAFMATQBhAHIAawBlAHIAQQBsAGkAZwBuAFYAMAANAAoAVABQADoAMAANAAoAVgBBAEwAOgAwAA0ACgBOAE0AOgBIAFMATQBhAHIAawBlAHIAQQBsAGkAZwBuAEgAMAANAAoAVABQADoAMAANAAoAVgBBAEwAOgAwAA0ACgBOAE0AOgBIAFMATQBhAHIAawBlAHIAUwBoAG8AdwAxAA0ACgBUAFAAOgAwAA0ACgBWAEEATAA6ADAADQAKAE4ATQA6AEgAUwBNAGEAcgBrAGUAcgBUAHkAcABlADEADQAKAFQAUAA6ADAADQAKAFYAQQBMADoANAANAAoATgBNADoASABTAE0AYQByAGsAZQByAFYAYQBsAHUAZQAxAA0ACgBUAFAAOgAxAA0ACgBWAEEATAA6ADAADQAKAE4ATQA6AEgAUwBNAGEAcgBrAGUAcgBMAGEAYgBlAGwAVAB5AHAAZQAxAA0ACgBUAFAAOgAwAA0ACgBWAEEATAA6ADEADQAKAE4ATQA6AEgAUwBNAGEAcgBrAGUAcgBGAG8AbgB0ADEADQAKAFQAUAA6ADIADQAKAFYAQQBMADoAIwBGAE8ATgBUACMAIwAjACMAOQAyADoAOQBQAC8ALwAvAHcAQQBBAEEAQQBBAEEAQQBBAEEAQQBBAEEAQQBBAEEATAB3AEMAQQBBAEEAQQBBAEEARABNAEEAdwBJAEIASQBrAEUAQQBjAGcAQgBwAEEARwBFAEEAYgBBAEEAQQBBAEEAQQBBAEEAQQBBAEEAQQBBAEEAQQBBAEEAQQBBAEEAQQBBAEEAQQBBAEEAQQBBAEEAQQBBAEEAQQBBAEEAQQBBAEEAQQBBAEEAQQBBAEEAQQBBAEEAQQBBAEEAQQBBAEEAQQBBAEEAQQBBAEEAQQBBAEEAQQBBAEEAQQBBAEEAQQBBAEEAQQBBAEEAPQANAAoATgBNADoASABTAE0AYQByAGsAZQByAEMAbAByAFQAZQB4AHQAMQANAAoAVABQADoAMAANAAoAVgBBAEwAOgAxADIAMAA5ADEAOQA4ADEADQAKAE4ATQA6AEgAUwBNAGEAcgBrAGUAcgBDAGwAcgAxAA0ACgBUAFAAOgAwAA0ACgBWAEEATAA6ADEAMgAwADkAMQA5ADgAMQANAAoATgBNADoASABTAE0AYQByAGsAZQByAFMAdAB5AGwAZQAxAA0ACgBUAFAAOgAwAA0ACgBWAEEATAA6ADEADQAKAE4ATQA6AEgAUwBNAGEAcgBrAGUAcgBXAGUAaQBnAGgAdAAxAA0ACgBUAFAAOgAwAA0ACgBWAEEATAA6ADEADQAKAE4ATQA6AEgAUwBNAGEAcgBrAGUAcgBBAGwAaQBnAG4AVgAxAA0ACgBUAFAAOgAwAA0ACgBWAEEATAA6ADAADQAKAE4ATQA6AEgAUwBNAGEAcgBrAGUAcgBBAGwAaQBnAG4ASAAxAA0ACgBUAFAAOgAwAA0ACgBWAEEATAA6ADIADQAKAE4ATQA6AEgAUwBNAGEAcgBrAGUAcgBTAGgAbwB3ADIADQAKAFQAUAA6ADAADQAKAFYAQQBMADoAMAANAAoATgBNADoASABTAE0AYQByAGsAZQByAFQAeQBwAGUAMgANAAoAVABQADoAMAANAAoAVgBBAEwAOgA1AA0ACgBOAE0AOgBIAFMATQBhAHIAawBlAHIAVgBhAGwAdQBlADIADQAKAFQAUAA6ADEADQAKAFYAQQBMADoAMAANAAoATgBNADoASABTAE0AYQByAGsAZQByAEwAYQBiAGUAbABUAHkAcABlADIADQAKAFQAUAA6ADAADQAKAFYAQQBMADoAMQANAAoATgBNADoASABTAE0AYQByAGsAZQByAEYAbwBuAHQAMgANAAoAVABQADoAMgANAAoAVgBBAEwAOgAjAEYATwBOAFQAIwAjACMAIwA5ADIAOgA5AFAALwAvAC8AdwBBAEEAQQBBAEEAQQBBAEEAQQBBAEEAQQBBAEEAQQBMAHcAQwBBAEEAQQBBAEEAQQBEAE0AQQB3AEkAQgBJAGsARQBBAGMAZwBCAHAAQQBHAEUAQQBiAEEAQQBBAEEAQQBBAEEAQQBBAEEAQQBBAEEAQQBBAEEAQQBBAEEAQQBBAEEAQQBBAEEAQQBBAEEAQQBBAEEAQQBBAEEAQQBBAEEAQQBBAEEAQQBBAEEAQQBBAEEAQQBBAEEAQQBBAEEAQQBBAEEAQQBBAEEAQQBBAEEAQQBBAEEAQQBBAEEAQQBBAEEAQQBBAEEAQQA9AA0ACgBOAE0AOgBIAFMATQBhAHIAawBlAHIAQwBsAHIAVABlAHgAdAAyAA0ACgBUAFAAOgAwAA0ACgBWAEEATAA6ADEAMgAwADkAMQA5ADgAMQANAAoATgBNADoASABTAE0AYQByAGsAZQByAEMAbAByADIADQAKAFQAUAA6ADAADQAKAFYAQQBMADoAMQAyADAAOQAxADkAOAAxAA0ACgBOAE0AOgBIAFMATQBhAHIAawBlAHIAUwB0AHkAbABlADIADQAKAFQAUAA6ADAADQAKAFYAQQBMADoAMQANAAoATgBNADoASABTAE0AYQByAGsAZQByAFcAZQBpAGcAaAB0ADIADQAKAFQAUAA6ADAADQAKAFYAQQBMADoAMQANAAoATgBNADoASABTAE0AYQByAGsAZQByAEEAbABpAGcAbgBWADIADQAKAFQAUAA6ADAADQAKAFYAQQBMADoAMgANAAoATgBNADoASABTAE0AYQByAGsAZQByAEEAbABpAGcAbgBIADIADQAKAFQAUAA6ADAADQAKAFYAQQBMADoAMQANAAoATgBNADoASABTAE0AYQByAGsAZQByAFMAaABvAHcAMwANAAoAVABQADoAMAANAAoAVgBBAEwAOgAwAA0ACgBOAE0AOgBIAFMATQBhAHIAawBlAHIAVAB5AHAAZQAzAA0ACgBUAFAAOgAwAA0ACgBWAEEATAA6ADYADQAKAE4ATQA6AEgAUwBNAGEAcgBrAGUAcgBWAGEAbAB1AGUAMwANAAoAVABQADoAMQANAAoAVgBBAEwAOgAwAA0ACgBOAE0AOgBIAFMATQBhAHIAawBlAHIATABhAGIAZQBsAFQAeQBwAGUAMwANAAoAVABQADoAMAANAAoAVgBBAEwAOgAxAA0ACgBOAE0AOgBIAFMATQBhAHIAawBlAHIARgBvAG4AdAAzAA0ACgBUAFAAOgAyAA0ACgBWAEEATAA6ACMARgBPAE4AVAAjACMAIwAjADkAMgA6ADkAUAAvAC8ALwB3AEEAQQBBAEEAQQBBAEEAQQBBAEEAQQBBAEEAQQBBAEwAdwBDAEEAQQBBAEEAQQBBAEQATQBBAHcASQBCAEkAawBFAEEAYwBnAEIAcABBAEcARQBBAGIAQQBBAEEAQQBBAEEAQQBBAEEAQQBBAEEAQQBBAEEAQQBBAEEAQQBBAEEAQQBBAEEAQQBBAEEAQQBBAEEAQQBBAEEAQQBBAEEAQQBBAEEAQQBBAEEAQQBBAEEAQQBBAEEAQQBBAEEAQQBBAEEAQQBBAEEAQQBBAEEAQQBBAEEAQQBBAEEAQQBBAEEAQQBBAEEAQQBBAD0ADQAKAE4ATQA6AEgAUwBNAGEAcgBrAGUAcgBDAGwAcgBUAGUAeAB0ADMADQAKAFQAUAA6ADAADQAKAFYAQQBMADoAMQAyADAAOQAxADkAOAAxAA0ACgBOAE0AOgBIAFMATQBhAHIAawBlAHIAQwBsAHIAMwANAAoAVABQADoAMAANAAoAVgBBAEwAOgAxADIAMAA5ADEAOQA4ADEADQAKAE4ATQA6AEgAUwBNAGEAcgBrAGUAcgBTAHQAeQBsAGUAMwANAAoAVABQADoAMAANAAoAVgBBAEwAOgAxAA0ACgBOAE0AOgBIAFMATQBhAHIAawBlAHIAVwBlAGkAZwBoAHQAMwANAAoAVABQADoAMAANAAoAVgBBAEwAOgAxAA0ACgBOAE0AOgBIAFMATQBhAHIAawBlAHIAQQBsAGkAZwBuAFYAMwANAAoAVABQADoAMAANAAoAVgBBAEwAOgAxAA0ACgBOAE0AOgBIAFMATQBhAHIAawBlAHIAQQBsAGkAZwBuAEgAMwANAAoAVABQADoAMAANAAoAVgBBAEwAOgAxAA0ACgA8AC8ATwBQAFQASQBPAE4AUwA+AA0ACgA8AC8AUABBAEcARQBTAD4ADQAKAA==</t>
  </si>
  <si>
    <t>Rf (risk-free rate)</t>
  </si>
  <si>
    <t>beta coefficient (fin services)</t>
  </si>
  <si>
    <t>Country risk</t>
  </si>
  <si>
    <t>damodaran</t>
  </si>
  <si>
    <t xml:space="preserve">ОФЗ на 10 лет https://www.cbr.ru/hd_base/zcyc_params/zcyc/ </t>
  </si>
  <si>
    <t xml:space="preserve">fund market average risk premium on December 2023 https://finansist-kazan.ru/news/analitics/analitiki-otsenili-rost-premii-za-risk-dlya-rossiyskogo-rynka-aktsiy/ </t>
  </si>
  <si>
    <t>Implied ERP in Russia</t>
  </si>
  <si>
    <t>damodaran (fin services) https://pages.stern.nyu.edu/~adamodar/New_Home_Page/datafile/Betas.html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</si>
</sst>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#,##0.00\ &quot;₽&quot;;[Red]\-#,##0.00\ &quot;₽&quot;"/>
    <numFmt numFmtId="43" formatCode="_-* #,##0.00\ _₽_-;\-* #,##0.00\ _₽_-;_-* &quot;-&quot;??\ _₽_-;_-@_-"/>
    <numFmt numFmtId="164" formatCode="_-* #,##0.00_-;\-* #,##0.00_-;_-* &quot;-&quot;??_-;_-@_-"/>
    <numFmt numFmtId="165" formatCode="_-* #,##0\ _₽_-;\-* #,##0\ _₽_-;_-* &quot;-&quot;??\ _₽_-;_-@_-"/>
    <numFmt numFmtId="166" formatCode="[$-419]mmmm;@"/>
    <numFmt numFmtId="167" formatCode="_-* #,##0_-;\-* #,##0_-;_-* &quot;-&quot;??_-;_-@_-"/>
    <numFmt numFmtId="168" formatCode="0.0%"/>
    <numFmt numFmtId="169" formatCode="[$-409]mmmm\-yy;@"/>
    <numFmt numFmtId="170" formatCode="0.00000000"/>
    <numFmt numFmtId="171" formatCode="_-* #,##0.000_-;\-* #,##0.000_-;_-* &quot;-&quot;??_-;_-@_-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0"/>
      <name val="Arial Narrow"/>
      <family val="2"/>
      <charset val="204"/>
    </font>
    <font>
      <b/>
      <u/>
      <sz val="12"/>
      <color theme="1"/>
      <name val="Times New Roman"/>
      <family val="1"/>
      <charset val="204"/>
    </font>
    <font>
      <b/>
      <sz val="20"/>
      <color theme="1"/>
      <name val="Times New Roman"/>
      <family val="1"/>
    </font>
    <font>
      <sz val="10"/>
      <color theme="1"/>
      <name val="Arial Narrow"/>
      <family val="2"/>
      <charset val="204"/>
    </font>
    <font>
      <sz val="8"/>
      <name val="Calibri"/>
      <family val="2"/>
      <scheme val="minor"/>
    </font>
    <font>
      <b/>
      <sz val="14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1"/>
      <color rgb="FF0D0D0D"/>
      <name val="Times New Roman"/>
      <family val="1"/>
      <charset val="204"/>
    </font>
    <font>
      <sz val="12"/>
      <color rgb="FF0D0D0D"/>
      <name val="Roboto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color rgb="FFFF0000"/>
      <name val="Times New Roman"/>
      <family val="1"/>
    </font>
    <font>
      <sz val="11"/>
      <color theme="0"/>
      <name val="Calibri"/>
      <family val="2"/>
      <charset val="204"/>
      <scheme val="minor"/>
    </font>
    <font>
      <u/>
      <sz val="11"/>
      <color theme="1"/>
      <name val="Calibri"/>
      <family val="2"/>
      <scheme val="minor"/>
    </font>
    <font>
      <u/>
      <sz val="12"/>
      <color rgb="FF0070C0"/>
      <name val="Times New Roman"/>
      <family val="1"/>
    </font>
    <font>
      <b/>
      <sz val="12"/>
      <color rgb="FFFF0000"/>
      <name val="Times New Roman"/>
      <family val="1"/>
      <charset val="204"/>
    </font>
    <font>
      <b/>
      <i/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8"/>
      <color rgb="FFFF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3.95"/>
      <color rgb="FF000000"/>
      <name val="Times New Roman"/>
      <family val="1"/>
      <charset val="204"/>
    </font>
    <font>
      <b/>
      <sz val="13.95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color rgb="FF222222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C1DB"/>
      </left>
      <right style="thin">
        <color rgb="FF7FC1DB"/>
      </right>
      <top style="thin">
        <color rgb="FF7FC1DB"/>
      </top>
      <bottom style="thin">
        <color rgb="FF7FC1DB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D0D0D"/>
      </left>
      <right style="thin">
        <color rgb="FF0D0D0D"/>
      </right>
      <top style="thin">
        <color rgb="FF0D0D0D"/>
      </top>
      <bottom style="thin">
        <color rgb="FF0D0D0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FFFFFF"/>
      </top>
      <bottom style="medium">
        <color rgb="FFDDDDDD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25" fillId="0" borderId="0" applyNumberFormat="0" applyFill="0" applyBorder="0" applyAlignment="0" applyProtection="0"/>
    <xf numFmtId="0" fontId="43" fillId="0" borderId="0"/>
  </cellStyleXfs>
  <cellXfs count="277">
    <xf numFmtId="0" fontId="0" fillId="0" borderId="0" xfId="0"/>
    <xf numFmtId="9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0" fontId="4" fillId="0" borderId="3" xfId="0" applyFont="1" applyBorder="1"/>
    <xf numFmtId="9" fontId="4" fillId="0" borderId="5" xfId="0" applyNumberFormat="1" applyFont="1" applyBorder="1" applyAlignment="1">
      <alignment horizontal="center"/>
    </xf>
    <xf numFmtId="0" fontId="4" fillId="0" borderId="9" xfId="0" applyFont="1" applyBorder="1" applyAlignment="1">
      <alignment wrapText="1"/>
    </xf>
    <xf numFmtId="9" fontId="4" fillId="0" borderId="10" xfId="0" applyNumberFormat="1" applyFont="1" applyBorder="1" applyAlignment="1">
      <alignment horizontal="center"/>
    </xf>
    <xf numFmtId="0" fontId="4" fillId="0" borderId="9" xfId="0" applyFont="1" applyBorder="1"/>
    <xf numFmtId="3" fontId="4" fillId="0" borderId="10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9" fontId="4" fillId="0" borderId="8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" fillId="0" borderId="0" xfId="0" applyFont="1" applyAlignment="1">
      <alignment wrapText="1"/>
    </xf>
    <xf numFmtId="9" fontId="4" fillId="0" borderId="0" xfId="0" applyNumberFormat="1" applyFont="1" applyAlignment="1">
      <alignment horizontal="center"/>
    </xf>
    <xf numFmtId="0" fontId="5" fillId="0" borderId="0" xfId="3" applyFont="1" applyAlignment="1">
      <alignment horizontal="center"/>
    </xf>
    <xf numFmtId="0" fontId="5" fillId="5" borderId="0" xfId="0" applyFont="1" applyFill="1" applyAlignment="1">
      <alignment wrapText="1"/>
    </xf>
    <xf numFmtId="10" fontId="4" fillId="6" borderId="7" xfId="0" applyNumberFormat="1" applyFont="1" applyFill="1" applyBorder="1" applyAlignment="1">
      <alignment horizontal="center"/>
    </xf>
    <xf numFmtId="14" fontId="4" fillId="0" borderId="6" xfId="0" applyNumberFormat="1" applyFont="1" applyBorder="1" applyAlignment="1">
      <alignment wrapText="1"/>
    </xf>
    <xf numFmtId="0" fontId="4" fillId="6" borderId="6" xfId="0" applyFont="1" applyFill="1" applyBorder="1" applyAlignment="1">
      <alignment wrapText="1"/>
    </xf>
    <xf numFmtId="14" fontId="4" fillId="6" borderId="6" xfId="0" applyNumberFormat="1" applyFont="1" applyFill="1" applyBorder="1" applyAlignment="1">
      <alignment wrapText="1"/>
    </xf>
    <xf numFmtId="166" fontId="0" fillId="0" borderId="0" xfId="0" applyNumberFormat="1"/>
    <xf numFmtId="0" fontId="5" fillId="0" borderId="0" xfId="3" applyFont="1"/>
    <xf numFmtId="0" fontId="5" fillId="0" borderId="0" xfId="0" applyFont="1" applyAlignment="1">
      <alignment wrapText="1"/>
    </xf>
    <xf numFmtId="9" fontId="4" fillId="0" borderId="6" xfId="2" applyFont="1" applyBorder="1" applyAlignment="1">
      <alignment wrapText="1"/>
    </xf>
    <xf numFmtId="164" fontId="4" fillId="6" borderId="6" xfId="1" applyFont="1" applyFill="1" applyBorder="1" applyAlignment="1">
      <alignment wrapText="1"/>
    </xf>
    <xf numFmtId="164" fontId="4" fillId="0" borderId="6" xfId="1" applyFont="1" applyBorder="1" applyAlignment="1">
      <alignment wrapText="1"/>
    </xf>
    <xf numFmtId="0" fontId="4" fillId="0" borderId="17" xfId="0" applyFont="1" applyBorder="1" applyAlignment="1">
      <alignment wrapText="1"/>
    </xf>
    <xf numFmtId="164" fontId="4" fillId="6" borderId="17" xfId="1" applyFont="1" applyFill="1" applyBorder="1" applyAlignment="1">
      <alignment wrapText="1"/>
    </xf>
    <xf numFmtId="9" fontId="4" fillId="0" borderId="17" xfId="2" applyFont="1" applyBorder="1" applyAlignment="1">
      <alignment wrapText="1"/>
    </xf>
    <xf numFmtId="0" fontId="0" fillId="0" borderId="1" xfId="0" applyBorder="1"/>
    <xf numFmtId="0" fontId="5" fillId="5" borderId="1" xfId="0" applyFont="1" applyFill="1" applyBorder="1" applyAlignment="1">
      <alignment wrapText="1"/>
    </xf>
    <xf numFmtId="164" fontId="4" fillId="0" borderId="0" xfId="1" applyFont="1" applyFill="1" applyBorder="1" applyAlignment="1">
      <alignment wrapText="1"/>
    </xf>
    <xf numFmtId="9" fontId="4" fillId="0" borderId="0" xfId="2" applyFont="1" applyFill="1" applyBorder="1" applyAlignment="1">
      <alignment wrapText="1"/>
    </xf>
    <xf numFmtId="0" fontId="5" fillId="5" borderId="14" xfId="0" applyFont="1" applyFill="1" applyBorder="1" applyAlignment="1">
      <alignment horizontal="center" wrapText="1"/>
    </xf>
    <xf numFmtId="0" fontId="5" fillId="5" borderId="15" xfId="0" applyFont="1" applyFill="1" applyBorder="1" applyAlignment="1">
      <alignment wrapText="1"/>
    </xf>
    <xf numFmtId="164" fontId="4" fillId="6" borderId="18" xfId="1" applyFont="1" applyFill="1" applyBorder="1" applyAlignment="1">
      <alignment wrapText="1"/>
    </xf>
    <xf numFmtId="164" fontId="4" fillId="0" borderId="19" xfId="1" applyFont="1" applyBorder="1" applyAlignment="1">
      <alignment wrapText="1"/>
    </xf>
    <xf numFmtId="0" fontId="5" fillId="5" borderId="14" xfId="0" applyFont="1" applyFill="1" applyBorder="1" applyAlignment="1">
      <alignment wrapText="1"/>
    </xf>
    <xf numFmtId="164" fontId="4" fillId="6" borderId="20" xfId="1" applyFont="1" applyFill="1" applyBorder="1" applyAlignment="1">
      <alignment wrapText="1"/>
    </xf>
    <xf numFmtId="164" fontId="4" fillId="0" borderId="21" xfId="1" applyFont="1" applyBorder="1" applyAlignment="1">
      <alignment wrapText="1"/>
    </xf>
    <xf numFmtId="164" fontId="4" fillId="6" borderId="23" xfId="1" applyFont="1" applyFill="1" applyBorder="1" applyAlignment="1">
      <alignment wrapText="1"/>
    </xf>
    <xf numFmtId="164" fontId="4" fillId="0" borderId="24" xfId="1" applyFont="1" applyBorder="1" applyAlignment="1">
      <alignment wrapText="1"/>
    </xf>
    <xf numFmtId="0" fontId="7" fillId="5" borderId="22" xfId="0" applyFont="1" applyFill="1" applyBorder="1" applyAlignment="1">
      <alignment wrapText="1"/>
    </xf>
    <xf numFmtId="0" fontId="5" fillId="0" borderId="0" xfId="0" applyFont="1" applyAlignment="1">
      <alignment horizontal="center"/>
    </xf>
    <xf numFmtId="164" fontId="0" fillId="0" borderId="0" xfId="0" applyNumberFormat="1"/>
    <xf numFmtId="0" fontId="4" fillId="0" borderId="0" xfId="0" applyFont="1"/>
    <xf numFmtId="0" fontId="4" fillId="0" borderId="6" xfId="0" applyFont="1" applyBorder="1"/>
    <xf numFmtId="0" fontId="4" fillId="0" borderId="11" xfId="0" applyFont="1" applyBorder="1" applyAlignment="1">
      <alignment wrapText="1"/>
    </xf>
    <xf numFmtId="0" fontId="9" fillId="0" borderId="0" xfId="0" applyFont="1"/>
    <xf numFmtId="9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right"/>
    </xf>
    <xf numFmtId="164" fontId="4" fillId="6" borderId="1" xfId="1" applyFont="1" applyFill="1" applyBorder="1" applyAlignment="1">
      <alignment wrapText="1"/>
    </xf>
    <xf numFmtId="3" fontId="4" fillId="6" borderId="5" xfId="0" applyNumberFormat="1" applyFont="1" applyFill="1" applyBorder="1" applyAlignment="1">
      <alignment horizontal="center"/>
    </xf>
    <xf numFmtId="9" fontId="4" fillId="6" borderId="10" xfId="0" applyNumberFormat="1" applyFont="1" applyFill="1" applyBorder="1" applyAlignment="1">
      <alignment horizontal="center"/>
    </xf>
    <xf numFmtId="3" fontId="4" fillId="6" borderId="10" xfId="0" applyNumberFormat="1" applyFont="1" applyFill="1" applyBorder="1" applyAlignment="1">
      <alignment horizontal="center"/>
    </xf>
    <xf numFmtId="3" fontId="4" fillId="6" borderId="8" xfId="0" applyNumberFormat="1" applyFont="1" applyFill="1" applyBorder="1" applyAlignment="1">
      <alignment horizontal="center"/>
    </xf>
    <xf numFmtId="165" fontId="4" fillId="6" borderId="12" xfId="4" applyNumberFormat="1" applyFont="1" applyFill="1" applyBorder="1"/>
    <xf numFmtId="0" fontId="4" fillId="0" borderId="6" xfId="0" applyFont="1" applyBorder="1" applyAlignment="1">
      <alignment horizontal="left"/>
    </xf>
    <xf numFmtId="0" fontId="4" fillId="0" borderId="2" xfId="0" applyFont="1" applyBorder="1"/>
    <xf numFmtId="0" fontId="4" fillId="6" borderId="7" xfId="0" applyFont="1" applyFill="1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12" fillId="7" borderId="16" xfId="0" applyFont="1" applyFill="1" applyBorder="1" applyAlignment="1">
      <alignment horizontal="center"/>
    </xf>
    <xf numFmtId="0" fontId="6" fillId="7" borderId="16" xfId="0" applyFont="1" applyFill="1" applyBorder="1" applyAlignment="1">
      <alignment horizontal="center"/>
    </xf>
    <xf numFmtId="0" fontId="13" fillId="0" borderId="16" xfId="0" applyFont="1" applyBorder="1" applyAlignment="1">
      <alignment horizontal="left"/>
    </xf>
    <xf numFmtId="0" fontId="13" fillId="0" borderId="16" xfId="0" applyFont="1" applyBorder="1" applyAlignment="1">
      <alignment horizontal="left" wrapText="1"/>
    </xf>
    <xf numFmtId="9" fontId="4" fillId="6" borderId="1" xfId="2" applyFont="1" applyFill="1" applyBorder="1" applyAlignment="1">
      <alignment wrapText="1"/>
    </xf>
    <xf numFmtId="164" fontId="4" fillId="0" borderId="1" xfId="1" applyFont="1" applyFill="1" applyBorder="1" applyAlignment="1">
      <alignment wrapText="1"/>
    </xf>
    <xf numFmtId="166" fontId="4" fillId="0" borderId="1" xfId="1" applyNumberFormat="1" applyFont="1" applyFill="1" applyBorder="1" applyAlignment="1">
      <alignment wrapText="1"/>
    </xf>
    <xf numFmtId="9" fontId="4" fillId="0" borderId="1" xfId="2" applyFont="1" applyFill="1" applyBorder="1" applyAlignment="1">
      <alignment wrapText="1"/>
    </xf>
    <xf numFmtId="0" fontId="15" fillId="8" borderId="25" xfId="0" applyFont="1" applyFill="1" applyBorder="1" applyAlignment="1">
      <alignment horizontal="center" vertical="center" wrapText="1"/>
    </xf>
    <xf numFmtId="0" fontId="16" fillId="0" borderId="0" xfId="0" applyFont="1"/>
    <xf numFmtId="164" fontId="0" fillId="0" borderId="0" xfId="1" applyFont="1"/>
    <xf numFmtId="1" fontId="4" fillId="0" borderId="1" xfId="1" applyNumberFormat="1" applyFont="1" applyFill="1" applyBorder="1" applyAlignment="1">
      <alignment wrapText="1"/>
    </xf>
    <xf numFmtId="0" fontId="17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1" fontId="17" fillId="0" borderId="1" xfId="1" applyNumberFormat="1" applyFont="1" applyFill="1" applyBorder="1" applyAlignment="1">
      <alignment wrapText="1"/>
    </xf>
    <xf numFmtId="166" fontId="17" fillId="0" borderId="1" xfId="1" applyNumberFormat="1" applyFont="1" applyFill="1" applyBorder="1" applyAlignment="1">
      <alignment wrapText="1"/>
    </xf>
    <xf numFmtId="43" fontId="4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17" fillId="0" borderId="1" xfId="1" applyFont="1" applyFill="1" applyBorder="1" applyAlignment="1">
      <alignment wrapText="1"/>
    </xf>
    <xf numFmtId="1" fontId="4" fillId="9" borderId="1" xfId="1" applyNumberFormat="1" applyFont="1" applyFill="1" applyBorder="1" applyAlignment="1">
      <alignment wrapText="1"/>
    </xf>
    <xf numFmtId="164" fontId="4" fillId="9" borderId="1" xfId="1" applyFont="1" applyFill="1" applyBorder="1" applyAlignment="1">
      <alignment wrapText="1"/>
    </xf>
    <xf numFmtId="0" fontId="0" fillId="9" borderId="0" xfId="0" applyFill="1"/>
    <xf numFmtId="164" fontId="4" fillId="9" borderId="0" xfId="1" applyFont="1" applyFill="1" applyBorder="1" applyAlignment="1">
      <alignment wrapText="1"/>
    </xf>
    <xf numFmtId="0" fontId="4" fillId="0" borderId="26" xfId="0" applyFont="1" applyBorder="1" applyAlignment="1">
      <alignment wrapText="1"/>
    </xf>
    <xf numFmtId="0" fontId="4" fillId="0" borderId="27" xfId="0" applyFont="1" applyBorder="1" applyAlignment="1">
      <alignment wrapText="1"/>
    </xf>
    <xf numFmtId="0" fontId="5" fillId="0" borderId="27" xfId="0" applyFont="1" applyBorder="1" applyAlignment="1">
      <alignment wrapText="1"/>
    </xf>
    <xf numFmtId="0" fontId="17" fillId="0" borderId="27" xfId="0" applyFont="1" applyBorder="1" applyAlignment="1">
      <alignment wrapText="1"/>
    </xf>
    <xf numFmtId="0" fontId="5" fillId="3" borderId="27" xfId="0" applyFont="1" applyFill="1" applyBorder="1" applyAlignment="1">
      <alignment wrapText="1"/>
    </xf>
    <xf numFmtId="0" fontId="17" fillId="9" borderId="1" xfId="0" applyFont="1" applyFill="1" applyBorder="1" applyAlignment="1">
      <alignment horizontal="left" wrapText="1"/>
    </xf>
    <xf numFmtId="0" fontId="18" fillId="0" borderId="27" xfId="0" applyFont="1" applyBorder="1" applyAlignment="1">
      <alignment wrapText="1"/>
    </xf>
    <xf numFmtId="0" fontId="4" fillId="0" borderId="28" xfId="0" applyFont="1" applyBorder="1" applyAlignment="1">
      <alignment wrapText="1"/>
    </xf>
    <xf numFmtId="0" fontId="5" fillId="3" borderId="29" xfId="0" applyFont="1" applyFill="1" applyBorder="1" applyAlignment="1">
      <alignment wrapText="1"/>
    </xf>
    <xf numFmtId="0" fontId="4" fillId="0" borderId="29" xfId="0" applyFont="1" applyBorder="1" applyAlignment="1">
      <alignment wrapText="1"/>
    </xf>
    <xf numFmtId="0" fontId="18" fillId="0" borderId="29" xfId="0" applyFont="1" applyBorder="1" applyAlignment="1">
      <alignment horizontal="left"/>
    </xf>
    <xf numFmtId="0" fontId="5" fillId="0" borderId="30" xfId="0" applyFont="1" applyBorder="1" applyAlignment="1">
      <alignment wrapText="1"/>
    </xf>
    <xf numFmtId="0" fontId="5" fillId="3" borderId="26" xfId="0" applyFont="1" applyFill="1" applyBorder="1"/>
    <xf numFmtId="0" fontId="5" fillId="10" borderId="27" xfId="0" applyFont="1" applyFill="1" applyBorder="1"/>
    <xf numFmtId="0" fontId="4" fillId="0" borderId="27" xfId="0" applyFont="1" applyBorder="1"/>
    <xf numFmtId="0" fontId="18" fillId="0" borderId="27" xfId="0" applyFont="1" applyBorder="1"/>
    <xf numFmtId="0" fontId="5" fillId="3" borderId="27" xfId="0" applyFont="1" applyFill="1" applyBorder="1"/>
    <xf numFmtId="0" fontId="5" fillId="10" borderId="27" xfId="0" applyFont="1" applyFill="1" applyBorder="1" applyAlignment="1">
      <alignment wrapText="1"/>
    </xf>
    <xf numFmtId="0" fontId="18" fillId="0" borderId="28" xfId="0" applyFont="1" applyBorder="1" applyAlignment="1">
      <alignment wrapText="1"/>
    </xf>
    <xf numFmtId="9" fontId="4" fillId="6" borderId="1" xfId="1" applyNumberFormat="1" applyFont="1" applyFill="1" applyBorder="1" applyAlignment="1">
      <alignment wrapText="1"/>
    </xf>
    <xf numFmtId="0" fontId="5" fillId="0" borderId="1" xfId="0" applyFont="1" applyBorder="1"/>
    <xf numFmtId="43" fontId="0" fillId="0" borderId="0" xfId="0" applyNumberFormat="1"/>
    <xf numFmtId="167" fontId="4" fillId="0" borderId="1" xfId="1" applyNumberFormat="1" applyFont="1" applyFill="1" applyBorder="1" applyAlignment="1">
      <alignment wrapText="1"/>
    </xf>
    <xf numFmtId="164" fontId="4" fillId="11" borderId="1" xfId="1" applyFont="1" applyFill="1" applyBorder="1" applyAlignment="1">
      <alignment wrapText="1"/>
    </xf>
    <xf numFmtId="0" fontId="17" fillId="0" borderId="1" xfId="0" applyFont="1" applyBorder="1"/>
    <xf numFmtId="0" fontId="22" fillId="0" borderId="0" xfId="0" applyFont="1"/>
    <xf numFmtId="0" fontId="22" fillId="12" borderId="0" xfId="0" applyFont="1" applyFill="1"/>
    <xf numFmtId="0" fontId="23" fillId="0" borderId="0" xfId="0" applyFont="1" applyAlignment="1">
      <alignment horizontal="left" vertical="center" readingOrder="1"/>
    </xf>
    <xf numFmtId="9" fontId="0" fillId="10" borderId="1" xfId="0" applyNumberFormat="1" applyFill="1" applyBorder="1"/>
    <xf numFmtId="164" fontId="0" fillId="10" borderId="1" xfId="1" applyFont="1" applyFill="1" applyBorder="1"/>
    <xf numFmtId="168" fontId="0" fillId="10" borderId="1" xfId="0" applyNumberFormat="1" applyFill="1" applyBorder="1"/>
    <xf numFmtId="0" fontId="26" fillId="0" borderId="1" xfId="0" applyFont="1" applyBorder="1" applyAlignment="1">
      <alignment horizontal="right"/>
    </xf>
    <xf numFmtId="0" fontId="27" fillId="13" borderId="0" xfId="0" applyFont="1" applyFill="1" applyAlignment="1">
      <alignment wrapText="1"/>
    </xf>
    <xf numFmtId="0" fontId="27" fillId="13" borderId="0" xfId="0" applyFont="1" applyFill="1"/>
    <xf numFmtId="9" fontId="0" fillId="0" borderId="0" xfId="2" applyFont="1"/>
    <xf numFmtId="9" fontId="19" fillId="0" borderId="0" xfId="2" applyFont="1"/>
    <xf numFmtId="169" fontId="4" fillId="0" borderId="6" xfId="0" applyNumberFormat="1" applyFont="1" applyBorder="1" applyAlignment="1">
      <alignment wrapText="1"/>
    </xf>
    <xf numFmtId="164" fontId="17" fillId="15" borderId="1" xfId="1" applyFont="1" applyFill="1" applyBorder="1" applyAlignment="1">
      <alignment wrapText="1"/>
    </xf>
    <xf numFmtId="1" fontId="17" fillId="14" borderId="30" xfId="1" applyNumberFormat="1" applyFont="1" applyFill="1" applyBorder="1" applyAlignment="1">
      <alignment wrapText="1"/>
    </xf>
    <xf numFmtId="1" fontId="17" fillId="0" borderId="0" xfId="1" applyNumberFormat="1" applyFont="1" applyFill="1" applyBorder="1" applyAlignment="1">
      <alignment horizontal="center" wrapText="1"/>
    </xf>
    <xf numFmtId="164" fontId="17" fillId="0" borderId="0" xfId="1" applyFont="1" applyFill="1" applyBorder="1" applyAlignment="1">
      <alignment wrapText="1"/>
    </xf>
    <xf numFmtId="164" fontId="17" fillId="15" borderId="15" xfId="1" applyFont="1" applyFill="1" applyBorder="1" applyAlignment="1">
      <alignment wrapText="1"/>
    </xf>
    <xf numFmtId="164" fontId="4" fillId="0" borderId="15" xfId="1" applyFont="1" applyFill="1" applyBorder="1" applyAlignment="1">
      <alignment wrapText="1"/>
    </xf>
    <xf numFmtId="1" fontId="17" fillId="0" borderId="29" xfId="1" applyNumberFormat="1" applyFont="1" applyFill="1" applyBorder="1" applyAlignment="1">
      <alignment horizontal="center" wrapText="1"/>
    </xf>
    <xf numFmtId="164" fontId="17" fillId="0" borderId="29" xfId="1" applyFont="1" applyFill="1" applyBorder="1" applyAlignment="1">
      <alignment wrapText="1"/>
    </xf>
    <xf numFmtId="164" fontId="4" fillId="0" borderId="29" xfId="1" applyFont="1" applyFill="1" applyBorder="1" applyAlignment="1">
      <alignment wrapText="1"/>
    </xf>
    <xf numFmtId="9" fontId="4" fillId="0" borderId="29" xfId="2" applyFont="1" applyFill="1" applyBorder="1" applyAlignment="1">
      <alignment wrapText="1"/>
    </xf>
    <xf numFmtId="0" fontId="28" fillId="0" borderId="0" xfId="0" applyFont="1"/>
    <xf numFmtId="164" fontId="29" fillId="0" borderId="1" xfId="1" applyFont="1" applyFill="1" applyBorder="1" applyAlignment="1">
      <alignment wrapText="1"/>
    </xf>
    <xf numFmtId="0" fontId="25" fillId="0" borderId="0" xfId="7"/>
    <xf numFmtId="1" fontId="4" fillId="0" borderId="0" xfId="1" applyNumberFormat="1" applyFont="1" applyFill="1" applyBorder="1" applyAlignment="1">
      <alignment wrapText="1"/>
    </xf>
    <xf numFmtId="166" fontId="4" fillId="0" borderId="0" xfId="1" applyNumberFormat="1" applyFont="1" applyFill="1" applyBorder="1" applyAlignment="1">
      <alignment wrapText="1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4" fontId="30" fillId="0" borderId="1" xfId="1" applyFont="1" applyFill="1" applyBorder="1" applyAlignment="1">
      <alignment wrapText="1"/>
    </xf>
    <xf numFmtId="164" fontId="30" fillId="0" borderId="0" xfId="1" applyFont="1" applyFill="1" applyBorder="1" applyAlignment="1">
      <alignment wrapText="1"/>
    </xf>
    <xf numFmtId="0" fontId="20" fillId="0" borderId="0" xfId="0" applyFont="1"/>
    <xf numFmtId="0" fontId="31" fillId="0" borderId="29" xfId="0" applyFont="1" applyBorder="1" applyAlignment="1">
      <alignment horizontal="left"/>
    </xf>
    <xf numFmtId="0" fontId="32" fillId="0" borderId="29" xfId="0" applyFont="1" applyBorder="1" applyAlignment="1">
      <alignment wrapText="1"/>
    </xf>
    <xf numFmtId="0" fontId="33" fillId="0" borderId="30" xfId="0" applyFont="1" applyBorder="1" applyAlignment="1">
      <alignment wrapText="1"/>
    </xf>
    <xf numFmtId="1" fontId="34" fillId="0" borderId="0" xfId="1" applyNumberFormat="1" applyFont="1" applyFill="1" applyBorder="1" applyAlignment="1">
      <alignment wrapText="1"/>
    </xf>
    <xf numFmtId="0" fontId="33" fillId="3" borderId="26" xfId="0" applyFont="1" applyFill="1" applyBorder="1"/>
    <xf numFmtId="0" fontId="33" fillId="10" borderId="27" xfId="0" applyFont="1" applyFill="1" applyBorder="1"/>
    <xf numFmtId="0" fontId="32" fillId="0" borderId="27" xfId="0" applyFont="1" applyBorder="1"/>
    <xf numFmtId="0" fontId="31" fillId="0" borderId="27" xfId="0" applyFont="1" applyBorder="1" applyAlignment="1">
      <alignment wrapText="1"/>
    </xf>
    <xf numFmtId="0" fontId="31" fillId="0" borderId="27" xfId="0" applyFont="1" applyBorder="1"/>
    <xf numFmtId="0" fontId="33" fillId="3" borderId="27" xfId="0" applyFont="1" applyFill="1" applyBorder="1"/>
    <xf numFmtId="0" fontId="33" fillId="10" borderId="27" xfId="0" applyFont="1" applyFill="1" applyBorder="1" applyAlignment="1">
      <alignment wrapText="1"/>
    </xf>
    <xf numFmtId="0" fontId="31" fillId="0" borderId="28" xfId="0" applyFont="1" applyBorder="1" applyAlignment="1">
      <alignment wrapText="1"/>
    </xf>
    <xf numFmtId="168" fontId="0" fillId="0" borderId="0" xfId="0" applyNumberFormat="1"/>
    <xf numFmtId="8" fontId="0" fillId="0" borderId="0" xfId="0" applyNumberFormat="1"/>
    <xf numFmtId="8" fontId="19" fillId="0" borderId="0" xfId="0" applyNumberFormat="1" applyFont="1"/>
    <xf numFmtId="43" fontId="19" fillId="0" borderId="0" xfId="0" applyNumberFormat="1" applyFont="1"/>
    <xf numFmtId="43" fontId="0" fillId="16" borderId="1" xfId="0" applyNumberFormat="1" applyFill="1" applyBorder="1"/>
    <xf numFmtId="9" fontId="0" fillId="17" borderId="1" xfId="0" applyNumberFormat="1" applyFill="1" applyBorder="1"/>
    <xf numFmtId="0" fontId="22" fillId="0" borderId="1" xfId="0" applyFont="1" applyBorder="1"/>
    <xf numFmtId="9" fontId="0" fillId="0" borderId="1" xfId="0" applyNumberFormat="1" applyBorder="1"/>
    <xf numFmtId="10" fontId="0" fillId="0" borderId="1" xfId="2" applyNumberFormat="1" applyFont="1" applyBorder="1"/>
    <xf numFmtId="43" fontId="0" fillId="0" borderId="1" xfId="0" applyNumberFormat="1" applyBorder="1"/>
    <xf numFmtId="164" fontId="0" fillId="0" borderId="1" xfId="0" applyNumberFormat="1" applyBorder="1"/>
    <xf numFmtId="0" fontId="24" fillId="0" borderId="1" xfId="0" applyFont="1" applyBorder="1" applyAlignment="1">
      <alignment horizontal="left" vertical="center" readingOrder="1"/>
    </xf>
    <xf numFmtId="0" fontId="35" fillId="0" borderId="26" xfId="0" applyFont="1" applyBorder="1"/>
    <xf numFmtId="9" fontId="0" fillId="18" borderId="1" xfId="0" applyNumberFormat="1" applyFill="1" applyBorder="1"/>
    <xf numFmtId="0" fontId="0" fillId="11" borderId="1" xfId="0" applyFill="1" applyBorder="1"/>
    <xf numFmtId="0" fontId="0" fillId="11" borderId="0" xfId="0" applyFill="1"/>
    <xf numFmtId="0" fontId="36" fillId="16" borderId="1" xfId="0" applyFont="1" applyFill="1" applyBorder="1"/>
    <xf numFmtId="0" fontId="36" fillId="17" borderId="1" xfId="0" applyFont="1" applyFill="1" applyBorder="1"/>
    <xf numFmtId="0" fontId="36" fillId="0" borderId="1" xfId="0" applyFont="1" applyBorder="1"/>
    <xf numFmtId="0" fontId="17" fillId="0" borderId="0" xfId="0" applyFont="1"/>
    <xf numFmtId="164" fontId="21" fillId="0" borderId="1" xfId="1" applyFont="1" applyFill="1" applyBorder="1" applyAlignment="1">
      <alignment wrapText="1"/>
    </xf>
    <xf numFmtId="167" fontId="22" fillId="11" borderId="1" xfId="1" applyNumberFormat="1" applyFont="1" applyFill="1" applyBorder="1"/>
    <xf numFmtId="164" fontId="36" fillId="0" borderId="1" xfId="0" applyNumberFormat="1" applyFont="1" applyBorder="1" applyAlignment="1">
      <alignment horizontal="right" wrapText="1"/>
    </xf>
    <xf numFmtId="164" fontId="36" fillId="9" borderId="1" xfId="0" applyNumberFormat="1" applyFont="1" applyFill="1" applyBorder="1"/>
    <xf numFmtId="168" fontId="0" fillId="10" borderId="1" xfId="2" applyNumberFormat="1" applyFont="1" applyFill="1" applyBorder="1"/>
    <xf numFmtId="0" fontId="19" fillId="0" borderId="0" xfId="0" applyFont="1" applyAlignment="1">
      <alignment horizontal="center"/>
    </xf>
    <xf numFmtId="167" fontId="22" fillId="0" borderId="1" xfId="1" applyNumberFormat="1" applyFont="1" applyBorder="1"/>
    <xf numFmtId="167" fontId="36" fillId="0" borderId="1" xfId="1" applyNumberFormat="1" applyFont="1" applyBorder="1"/>
    <xf numFmtId="164" fontId="19" fillId="0" borderId="0" xfId="0" applyNumberFormat="1" applyFont="1" applyAlignment="1">
      <alignment horizontal="center"/>
    </xf>
    <xf numFmtId="167" fontId="19" fillId="0" borderId="0" xfId="1" applyNumberFormat="1" applyFont="1" applyAlignment="1">
      <alignment horizontal="center"/>
    </xf>
    <xf numFmtId="167" fontId="19" fillId="0" borderId="0" xfId="0" applyNumberFormat="1" applyFont="1" applyAlignment="1">
      <alignment horizontal="center"/>
    </xf>
    <xf numFmtId="167" fontId="0" fillId="0" borderId="0" xfId="1" applyNumberFormat="1" applyFont="1"/>
    <xf numFmtId="167" fontId="19" fillId="19" borderId="0" xfId="1" applyNumberFormat="1" applyFont="1" applyFill="1" applyAlignment="1">
      <alignment horizontal="center"/>
    </xf>
    <xf numFmtId="9" fontId="19" fillId="19" borderId="0" xfId="0" applyNumberFormat="1" applyFont="1" applyFill="1" applyAlignment="1">
      <alignment horizontal="center"/>
    </xf>
    <xf numFmtId="10" fontId="0" fillId="19" borderId="0" xfId="0" applyNumberFormat="1" applyFill="1"/>
    <xf numFmtId="10" fontId="0" fillId="0" borderId="0" xfId="2" applyNumberFormat="1" applyFont="1"/>
    <xf numFmtId="10" fontId="0" fillId="0" borderId="0" xfId="0" applyNumberFormat="1"/>
    <xf numFmtId="0" fontId="19" fillId="0" borderId="0" xfId="0" applyFont="1"/>
    <xf numFmtId="167" fontId="0" fillId="0" borderId="1" xfId="1" applyNumberFormat="1" applyFont="1" applyBorder="1"/>
    <xf numFmtId="10" fontId="0" fillId="0" borderId="15" xfId="2" applyNumberFormat="1" applyFont="1" applyBorder="1"/>
    <xf numFmtId="167" fontId="0" fillId="0" borderId="0" xfId="1" applyNumberFormat="1" applyFont="1" applyBorder="1"/>
    <xf numFmtId="167" fontId="0" fillId="0" borderId="0" xfId="0" applyNumberFormat="1"/>
    <xf numFmtId="167" fontId="19" fillId="0" borderId="0" xfId="0" applyNumberFormat="1" applyFont="1"/>
    <xf numFmtId="167" fontId="0" fillId="0" borderId="29" xfId="1" applyNumberFormat="1" applyFont="1" applyBorder="1"/>
    <xf numFmtId="0" fontId="4" fillId="0" borderId="1" xfId="0" applyFont="1" applyBorder="1" applyAlignment="1">
      <alignment wrapText="1"/>
    </xf>
    <xf numFmtId="9" fontId="4" fillId="0" borderId="0" xfId="1" applyNumberFormat="1" applyFont="1" applyFill="1" applyBorder="1" applyAlignment="1">
      <alignment wrapText="1"/>
    </xf>
    <xf numFmtId="3" fontId="0" fillId="0" borderId="0" xfId="0" applyNumberFormat="1"/>
    <xf numFmtId="2" fontId="4" fillId="0" borderId="1" xfId="2" applyNumberFormat="1" applyFont="1" applyFill="1" applyBorder="1" applyAlignment="1">
      <alignment wrapText="1"/>
    </xf>
    <xf numFmtId="167" fontId="0" fillId="0" borderId="1" xfId="0" applyNumberFormat="1" applyBorder="1"/>
    <xf numFmtId="0" fontId="38" fillId="0" borderId="0" xfId="0" applyFont="1" applyAlignment="1">
      <alignment wrapText="1"/>
    </xf>
    <xf numFmtId="0" fontId="39" fillId="0" borderId="0" xfId="0" applyFont="1" applyAlignment="1">
      <alignment wrapText="1"/>
    </xf>
    <xf numFmtId="164" fontId="32" fillId="6" borderId="0" xfId="1" applyFont="1" applyFill="1" applyBorder="1" applyAlignment="1">
      <alignment wrapText="1"/>
    </xf>
    <xf numFmtId="0" fontId="0" fillId="6" borderId="0" xfId="0" applyFill="1"/>
    <xf numFmtId="0" fontId="13" fillId="0" borderId="0" xfId="0" applyFont="1" applyAlignment="1">
      <alignment horizontal="left" wrapText="1"/>
    </xf>
    <xf numFmtId="169" fontId="0" fillId="0" borderId="0" xfId="0" applyNumberFormat="1"/>
    <xf numFmtId="164" fontId="4" fillId="6" borderId="0" xfId="1" applyFont="1" applyFill="1" applyBorder="1" applyAlignment="1">
      <alignment wrapText="1"/>
    </xf>
    <xf numFmtId="0" fontId="4" fillId="6" borderId="6" xfId="0" applyFont="1" applyFill="1" applyBorder="1"/>
    <xf numFmtId="0" fontId="4" fillId="0" borderId="1" xfId="0" applyFont="1" applyBorder="1"/>
    <xf numFmtId="0" fontId="4" fillId="6" borderId="1" xfId="0" applyFont="1" applyFill="1" applyBorder="1"/>
    <xf numFmtId="10" fontId="4" fillId="6" borderId="1" xfId="0" applyNumberFormat="1" applyFont="1" applyFill="1" applyBorder="1"/>
    <xf numFmtId="10" fontId="4" fillId="6" borderId="1" xfId="1" applyNumberFormat="1" applyFont="1" applyFill="1" applyBorder="1" applyAlignment="1">
      <alignment wrapText="1"/>
    </xf>
    <xf numFmtId="164" fontId="26" fillId="0" borderId="1" xfId="1" applyFont="1" applyFill="1" applyBorder="1" applyAlignment="1">
      <alignment wrapText="1"/>
    </xf>
    <xf numFmtId="2" fontId="4" fillId="0" borderId="0" xfId="2" applyNumberFormat="1" applyFont="1" applyFill="1" applyBorder="1" applyAlignment="1">
      <alignment wrapText="1"/>
    </xf>
    <xf numFmtId="10" fontId="0" fillId="2" borderId="1" xfId="2" applyNumberFormat="1" applyFont="1" applyFill="1" applyBorder="1"/>
    <xf numFmtId="0" fontId="19" fillId="0" borderId="1" xfId="0" applyFont="1" applyBorder="1"/>
    <xf numFmtId="168" fontId="19" fillId="0" borderId="1" xfId="2" applyNumberFormat="1" applyFont="1" applyBorder="1"/>
    <xf numFmtId="9" fontId="19" fillId="0" borderId="1" xfId="2" applyFont="1" applyBorder="1"/>
    <xf numFmtId="10" fontId="19" fillId="0" borderId="1" xfId="2" applyNumberFormat="1" applyFont="1" applyBorder="1"/>
    <xf numFmtId="10" fontId="19" fillId="0" borderId="0" xfId="0" applyNumberFormat="1" applyFont="1"/>
    <xf numFmtId="171" fontId="0" fillId="0" borderId="1" xfId="0" applyNumberFormat="1" applyBorder="1"/>
    <xf numFmtId="9" fontId="0" fillId="6" borderId="0" xfId="0" applyNumberFormat="1" applyFill="1"/>
    <xf numFmtId="164" fontId="19" fillId="0" borderId="1" xfId="1" applyFont="1" applyBorder="1"/>
    <xf numFmtId="170" fontId="19" fillId="0" borderId="1" xfId="0" applyNumberFormat="1" applyFont="1" applyBorder="1"/>
    <xf numFmtId="164" fontId="17" fillId="0" borderId="1" xfId="0" applyNumberFormat="1" applyFont="1" applyBorder="1" applyAlignment="1">
      <alignment horizontal="center"/>
    </xf>
    <xf numFmtId="168" fontId="0" fillId="0" borderId="0" xfId="2" applyNumberFormat="1" applyFont="1"/>
    <xf numFmtId="10" fontId="0" fillId="0" borderId="0" xfId="2" applyNumberFormat="1" applyFont="1" applyBorder="1"/>
    <xf numFmtId="167" fontId="0" fillId="18" borderId="0" xfId="1" applyNumberFormat="1" applyFont="1" applyFill="1" applyBorder="1"/>
    <xf numFmtId="10" fontId="0" fillId="18" borderId="0" xfId="2" applyNumberFormat="1" applyFont="1" applyFill="1" applyBorder="1"/>
    <xf numFmtId="167" fontId="0" fillId="18" borderId="29" xfId="1" applyNumberFormat="1" applyFont="1" applyFill="1" applyBorder="1"/>
    <xf numFmtId="167" fontId="0" fillId="18" borderId="0" xfId="0" applyNumberFormat="1" applyFill="1"/>
    <xf numFmtId="167" fontId="19" fillId="18" borderId="0" xfId="0" applyNumberFormat="1" applyFont="1" applyFill="1"/>
    <xf numFmtId="0" fontId="19" fillId="0" borderId="0" xfId="0" applyFont="1" applyAlignment="1">
      <alignment horizontal="left"/>
    </xf>
    <xf numFmtId="164" fontId="0" fillId="0" borderId="1" xfId="1" applyFont="1" applyBorder="1"/>
    <xf numFmtId="165" fontId="0" fillId="0" borderId="0" xfId="0" applyNumberFormat="1"/>
    <xf numFmtId="10" fontId="42" fillId="8" borderId="33" xfId="0" applyNumberFormat="1" applyFont="1" applyFill="1" applyBorder="1" applyAlignment="1">
      <alignment horizontal="center" vertical="top" wrapText="1"/>
    </xf>
    <xf numFmtId="9" fontId="42" fillId="8" borderId="33" xfId="0" applyNumberFormat="1" applyFont="1" applyFill="1" applyBorder="1" applyAlignment="1">
      <alignment horizontal="center" vertical="top" wrapText="1"/>
    </xf>
    <xf numFmtId="10" fontId="42" fillId="2" borderId="33" xfId="0" applyNumberFormat="1" applyFont="1" applyFill="1" applyBorder="1" applyAlignment="1">
      <alignment horizontal="center" vertical="top" wrapText="1"/>
    </xf>
    <xf numFmtId="0" fontId="17" fillId="0" borderId="1" xfId="0" applyFont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18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" fontId="17" fillId="14" borderId="1" xfId="1" applyNumberFormat="1" applyFont="1" applyFill="1" applyBorder="1" applyAlignment="1">
      <alignment wrapText="1"/>
    </xf>
    <xf numFmtId="166" fontId="0" fillId="0" borderId="1" xfId="0" applyNumberFormat="1" applyBorder="1"/>
    <xf numFmtId="0" fontId="18" fillId="0" borderId="1" xfId="0" applyFont="1" applyBorder="1" applyAlignment="1">
      <alignment horizontal="left"/>
    </xf>
    <xf numFmtId="0" fontId="33" fillId="3" borderId="1" xfId="0" applyFont="1" applyFill="1" applyBorder="1"/>
    <xf numFmtId="0" fontId="33" fillId="10" borderId="1" xfId="0" applyFont="1" applyFill="1" applyBorder="1"/>
    <xf numFmtId="0" fontId="32" fillId="0" borderId="1" xfId="0" applyFont="1" applyBorder="1"/>
    <xf numFmtId="0" fontId="31" fillId="0" borderId="1" xfId="0" applyFont="1" applyBorder="1" applyAlignment="1">
      <alignment wrapText="1"/>
    </xf>
    <xf numFmtId="0" fontId="31" fillId="0" borderId="1" xfId="0" applyFont="1" applyBorder="1"/>
    <xf numFmtId="0" fontId="33" fillId="10" borderId="1" xfId="0" applyFont="1" applyFill="1" applyBorder="1" applyAlignment="1">
      <alignment wrapText="1"/>
    </xf>
    <xf numFmtId="0" fontId="44" fillId="0" borderId="0" xfId="8" applyFont="1" applyBorder="1" applyAlignment="1">
      <alignment horizontal="center"/>
    </xf>
    <xf numFmtId="0" fontId="45" fillId="0" borderId="34" xfId="8" applyFont="1" applyBorder="1" applyAlignment="1">
      <alignment horizontal="center"/>
    </xf>
    <xf numFmtId="0" fontId="45" fillId="0" borderId="0" xfId="8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4" borderId="0" xfId="3" applyFont="1" applyFill="1" applyAlignment="1">
      <alignment horizontal="center"/>
    </xf>
    <xf numFmtId="0" fontId="5" fillId="5" borderId="15" xfId="0" applyFont="1" applyFill="1" applyBorder="1" applyAlignment="1">
      <alignment horizontal="center" wrapText="1"/>
    </xf>
    <xf numFmtId="0" fontId="5" fillId="5" borderId="13" xfId="0" applyFont="1" applyFill="1" applyBorder="1" applyAlignment="1">
      <alignment horizontal="center" wrapText="1"/>
    </xf>
    <xf numFmtId="0" fontId="5" fillId="5" borderId="14" xfId="0" applyFont="1" applyFill="1" applyBorder="1" applyAlignment="1">
      <alignment horizontal="center" wrapText="1"/>
    </xf>
    <xf numFmtId="0" fontId="8" fillId="4" borderId="0" xfId="3" applyFont="1" applyFill="1" applyAlignment="1">
      <alignment horizontal="center"/>
    </xf>
    <xf numFmtId="0" fontId="5" fillId="5" borderId="1" xfId="0" applyFont="1" applyFill="1" applyBorder="1" applyAlignment="1">
      <alignment horizontal="center" wrapText="1"/>
    </xf>
    <xf numFmtId="1" fontId="17" fillId="14" borderId="30" xfId="1" applyNumberFormat="1" applyFont="1" applyFill="1" applyBorder="1" applyAlignment="1">
      <alignment horizontal="center" wrapText="1"/>
    </xf>
    <xf numFmtId="1" fontId="17" fillId="14" borderId="31" xfId="1" applyNumberFormat="1" applyFont="1" applyFill="1" applyBorder="1" applyAlignment="1">
      <alignment horizontal="center" wrapText="1"/>
    </xf>
    <xf numFmtId="1" fontId="17" fillId="14" borderId="32" xfId="1" applyNumberFormat="1" applyFont="1" applyFill="1" applyBorder="1" applyAlignment="1">
      <alignment horizontal="center" wrapText="1"/>
    </xf>
    <xf numFmtId="0" fontId="19" fillId="18" borderId="0" xfId="0" applyFont="1" applyFill="1" applyAlignment="1">
      <alignment horizontal="center"/>
    </xf>
    <xf numFmtId="164" fontId="21" fillId="0" borderId="1" xfId="1" applyFont="1" applyFill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20" fillId="10" borderId="1" xfId="0" applyFont="1" applyFill="1" applyBorder="1" applyAlignment="1">
      <alignment horizontal="center"/>
    </xf>
  </cellXfs>
  <cellStyles count="9">
    <cellStyle name="Гиперссылка" xfId="7" builtinId="8"/>
    <cellStyle name="Обычный" xfId="0" builtinId="0"/>
    <cellStyle name="Обычный 2" xfId="3"/>
    <cellStyle name="Обычный 3" xfId="8"/>
    <cellStyle name="Обычный 4" xfId="6"/>
    <cellStyle name="Процентный" xfId="2" builtinId="5"/>
    <cellStyle name="Процентный 2" xfId="5"/>
    <cellStyle name="Финансовый" xfId="1" builtinId="3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 profit projection &amp; Breakeven point </a:t>
            </a:r>
            <a:r>
              <a:rPr lang="ru-RU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03-4907-994C-1D0CE4FD606B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5C5-4445-9069-05BF09E83BDD}"/>
              </c:ext>
            </c:extLst>
          </c:dPt>
          <c:cat>
            <c:multiLvlStrRef>
              <c:f>'P&amp;L'!$BW$1:$CP$2</c:f>
              <c:multiLvlStrCache>
                <c:ptCount val="20"/>
                <c:lvl>
                  <c:pt idx="0">
                    <c:v>3q</c:v>
                  </c:pt>
                  <c:pt idx="1">
                    <c:v>4q</c:v>
                  </c:pt>
                  <c:pt idx="2">
                    <c:v>1q</c:v>
                  </c:pt>
                  <c:pt idx="3">
                    <c:v>2q</c:v>
                  </c:pt>
                  <c:pt idx="4">
                    <c:v>3q</c:v>
                  </c:pt>
                  <c:pt idx="5">
                    <c:v>4q</c:v>
                  </c:pt>
                  <c:pt idx="6">
                    <c:v>1q</c:v>
                  </c:pt>
                  <c:pt idx="7">
                    <c:v>2q</c:v>
                  </c:pt>
                  <c:pt idx="8">
                    <c:v>3q</c:v>
                  </c:pt>
                  <c:pt idx="9">
                    <c:v>4q</c:v>
                  </c:pt>
                  <c:pt idx="10">
                    <c:v>1q</c:v>
                  </c:pt>
                  <c:pt idx="11">
                    <c:v>2q</c:v>
                  </c:pt>
                  <c:pt idx="12">
                    <c:v>3q</c:v>
                  </c:pt>
                  <c:pt idx="13">
                    <c:v>4q</c:v>
                  </c:pt>
                  <c:pt idx="14">
                    <c:v>1q</c:v>
                  </c:pt>
                  <c:pt idx="15">
                    <c:v>2q</c:v>
                  </c:pt>
                  <c:pt idx="16">
                    <c:v>3q</c:v>
                  </c:pt>
                  <c:pt idx="17">
                    <c:v>4q</c:v>
                  </c:pt>
                  <c:pt idx="18">
                    <c:v>1q</c:v>
                  </c:pt>
                  <c:pt idx="19">
                    <c:v>2q</c:v>
                  </c:pt>
                </c:lvl>
                <c:lvl>
                  <c:pt idx="0">
                    <c:v>2024</c:v>
                  </c:pt>
                  <c:pt idx="1">
                    <c:v>2024</c:v>
                  </c:pt>
                  <c:pt idx="2">
                    <c:v>2025</c:v>
                  </c:pt>
                  <c:pt idx="3">
                    <c:v>2025</c:v>
                  </c:pt>
                  <c:pt idx="4">
                    <c:v>2025</c:v>
                  </c:pt>
                  <c:pt idx="5">
                    <c:v>2025</c:v>
                  </c:pt>
                  <c:pt idx="6">
                    <c:v>2026</c:v>
                  </c:pt>
                  <c:pt idx="7">
                    <c:v>2026</c:v>
                  </c:pt>
                  <c:pt idx="8">
                    <c:v>2026</c:v>
                  </c:pt>
                  <c:pt idx="9">
                    <c:v>2026</c:v>
                  </c:pt>
                  <c:pt idx="10">
                    <c:v>2027</c:v>
                  </c:pt>
                  <c:pt idx="11">
                    <c:v>2027</c:v>
                  </c:pt>
                  <c:pt idx="12">
                    <c:v>2027</c:v>
                  </c:pt>
                  <c:pt idx="13">
                    <c:v>2027</c:v>
                  </c:pt>
                  <c:pt idx="14">
                    <c:v>2028</c:v>
                  </c:pt>
                  <c:pt idx="15">
                    <c:v>2028</c:v>
                  </c:pt>
                  <c:pt idx="16">
                    <c:v>2028</c:v>
                  </c:pt>
                  <c:pt idx="17">
                    <c:v>2028</c:v>
                  </c:pt>
                  <c:pt idx="18">
                    <c:v>2029</c:v>
                  </c:pt>
                  <c:pt idx="19">
                    <c:v>2029</c:v>
                  </c:pt>
                </c:lvl>
              </c:multiLvlStrCache>
            </c:multiLvlStrRef>
          </c:cat>
          <c:val>
            <c:numRef>
              <c:f>'P&amp;L'!$BW$26:$CP$26</c:f>
              <c:numCache>
                <c:formatCode>_-* #\ ##0.00_-;\-* #\ ##0.00_-;_-* "-"??_-;_-@_-</c:formatCode>
                <c:ptCount val="20"/>
                <c:pt idx="0">
                  <c:v>-1084800</c:v>
                </c:pt>
                <c:pt idx="1">
                  <c:v>-1084800</c:v>
                </c:pt>
                <c:pt idx="2">
                  <c:v>-1084800</c:v>
                </c:pt>
                <c:pt idx="3">
                  <c:v>-4481287.1866666656</c:v>
                </c:pt>
                <c:pt idx="4">
                  <c:v>-4412885.8533333326</c:v>
                </c:pt>
                <c:pt idx="5">
                  <c:v>-3510475.8533333326</c:v>
                </c:pt>
                <c:pt idx="6">
                  <c:v>-1833921.8533333326</c:v>
                </c:pt>
                <c:pt idx="7">
                  <c:v>-1419575.8533333328</c:v>
                </c:pt>
                <c:pt idx="8">
                  <c:v>-1522709.4053333327</c:v>
                </c:pt>
                <c:pt idx="9">
                  <c:v>-1518859.4053333327</c:v>
                </c:pt>
                <c:pt idx="10">
                  <c:v>1058632.3226666672</c:v>
                </c:pt>
                <c:pt idx="11">
                  <c:v>632402.32266666717</c:v>
                </c:pt>
                <c:pt idx="12">
                  <c:v>-253132.47349333152</c:v>
                </c:pt>
                <c:pt idx="13">
                  <c:v>1480560.7265066686</c:v>
                </c:pt>
                <c:pt idx="14">
                  <c:v>5558343.526506668</c:v>
                </c:pt>
                <c:pt idx="15">
                  <c:v>5562193.526506668</c:v>
                </c:pt>
                <c:pt idx="16">
                  <c:v>7882576.6430335985</c:v>
                </c:pt>
                <c:pt idx="17">
                  <c:v>7403453.7097002659</c:v>
                </c:pt>
                <c:pt idx="18">
                  <c:v>14193708.061700262</c:v>
                </c:pt>
                <c:pt idx="19">
                  <c:v>14197558.061700262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F6-48BF-91AE-69CF552AA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0545272"/>
        <c:axId val="160545664"/>
      </c:barChart>
      <c:catAx>
        <c:axId val="16054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45664"/>
        <c:crosses val="autoZero"/>
        <c:auto val="1"/>
        <c:lblAlgn val="ctr"/>
        <c:lblOffset val="100"/>
        <c:noMultiLvlLbl val="0"/>
      </c:catAx>
      <c:valAx>
        <c:axId val="16054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_-;\-* #\ ##0.0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45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77</xdr:col>
      <xdr:colOff>884547</xdr:colOff>
      <xdr:row>27</xdr:row>
      <xdr:rowOff>128401</xdr:rowOff>
    </xdr:from>
    <xdr:to>
      <xdr:col>87</xdr:col>
      <xdr:colOff>1029526</xdr:colOff>
      <xdr:row>52</xdr:row>
      <xdr:rowOff>103002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xmlns="" id="{51C16FD1-AB86-106C-32D4-FFEC10D006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874059</xdr:colOff>
      <xdr:row>69</xdr:row>
      <xdr:rowOff>168088</xdr:rowOff>
    </xdr:from>
    <xdr:to>
      <xdr:col>36</xdr:col>
      <xdr:colOff>93643</xdr:colOff>
      <xdr:row>123</xdr:row>
      <xdr:rowOff>166802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DCD8E1BB-5C3E-4FAB-A0F4-DE34A28F3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15147" y="16002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268940</xdr:colOff>
      <xdr:row>124</xdr:row>
      <xdr:rowOff>22411</xdr:rowOff>
    </xdr:from>
    <xdr:to>
      <xdr:col>33</xdr:col>
      <xdr:colOff>407407</xdr:colOff>
      <xdr:row>178</xdr:row>
      <xdr:rowOff>21125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B5718C9B-D4AE-47B2-A0BA-CC56A4B1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13558" y="26333823"/>
          <a:ext cx="18285714" cy="1028571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Горчаков Владислав Александрович" id="{2099364A-142E-4212-BCD6-E3E868566857}" userId="S::Gorchakov.V@edu.rea.ru::676141fa-5bb4-450b-8db6-ec36c55607a7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78" dT="2024-05-22T18:23:27.44" personId="{2099364A-142E-4212-BCD6-E3E868566857}" id="{70A5BD21-ED24-4799-AF58-873DD91DAC26}">
    <text>Предположил значения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3"/>
  <sheetViews>
    <sheetView topLeftCell="A13" zoomScaleNormal="100" workbookViewId="0">
      <selection activeCell="B56" sqref="B56"/>
    </sheetView>
  </sheetViews>
  <sheetFormatPr defaultRowHeight="14.5"/>
  <cols>
    <col min="2" max="2" width="75.7265625" customWidth="1"/>
    <col min="3" max="3" width="62.26953125" customWidth="1"/>
  </cols>
  <sheetData>
    <row r="3" spans="1:3" ht="18">
      <c r="B3" s="62" t="s">
        <v>77</v>
      </c>
    </row>
    <row r="5" spans="1:3" ht="35">
      <c r="B5" s="205" t="s">
        <v>273</v>
      </c>
    </row>
    <row r="6" spans="1:3" ht="72">
      <c r="B6" s="204" t="s">
        <v>272</v>
      </c>
    </row>
    <row r="10" spans="1:3" ht="18">
      <c r="A10" s="258" t="s">
        <v>63</v>
      </c>
      <c r="B10" s="258"/>
      <c r="C10" s="258"/>
    </row>
    <row r="12" spans="1:3">
      <c r="A12" s="63"/>
      <c r="B12" s="64" t="s">
        <v>65</v>
      </c>
      <c r="C12" s="64" t="s">
        <v>64</v>
      </c>
    </row>
    <row r="13" spans="1:3" ht="72" customHeight="1">
      <c r="A13" s="65">
        <f t="shared" ref="A13:A20" si="0">ROW(13:13)-12</f>
        <v>1</v>
      </c>
      <c r="B13" s="65" t="s">
        <v>207</v>
      </c>
      <c r="C13" s="66" t="s">
        <v>66</v>
      </c>
    </row>
    <row r="14" spans="1:3">
      <c r="A14" s="65">
        <f t="shared" si="0"/>
        <v>2</v>
      </c>
      <c r="B14" s="65" t="s">
        <v>67</v>
      </c>
      <c r="C14" s="66" t="s">
        <v>78</v>
      </c>
    </row>
    <row r="15" spans="1:3">
      <c r="A15" s="65">
        <f t="shared" si="0"/>
        <v>3</v>
      </c>
      <c r="B15" s="65" t="s">
        <v>68</v>
      </c>
      <c r="C15" s="66" t="s">
        <v>69</v>
      </c>
    </row>
    <row r="16" spans="1:3">
      <c r="A16" s="65">
        <f t="shared" si="0"/>
        <v>4</v>
      </c>
      <c r="B16" s="65" t="s">
        <v>70</v>
      </c>
      <c r="C16" s="66" t="s">
        <v>79</v>
      </c>
    </row>
    <row r="17" spans="1:3">
      <c r="A17" s="65">
        <f t="shared" si="0"/>
        <v>5</v>
      </c>
      <c r="B17" s="65" t="s">
        <v>71</v>
      </c>
      <c r="C17" s="66" t="s">
        <v>80</v>
      </c>
    </row>
    <row r="18" spans="1:3">
      <c r="A18" s="65">
        <f t="shared" si="0"/>
        <v>6</v>
      </c>
      <c r="B18" s="65" t="s">
        <v>72</v>
      </c>
      <c r="C18" s="66" t="s">
        <v>81</v>
      </c>
    </row>
    <row r="19" spans="1:3">
      <c r="A19" s="65">
        <f t="shared" si="0"/>
        <v>7</v>
      </c>
      <c r="B19" s="65" t="s">
        <v>73</v>
      </c>
      <c r="C19" s="66" t="s">
        <v>75</v>
      </c>
    </row>
    <row r="20" spans="1:3">
      <c r="A20" s="65">
        <f t="shared" si="0"/>
        <v>8</v>
      </c>
      <c r="B20" s="65" t="s">
        <v>74</v>
      </c>
      <c r="C20" s="66" t="s">
        <v>76</v>
      </c>
    </row>
    <row r="23" spans="1:3">
      <c r="B23" s="207"/>
      <c r="C23" s="208" t="s">
        <v>274</v>
      </c>
    </row>
  </sheetData>
  <mergeCells count="1"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" sqref="C3"/>
    </sheetView>
  </sheetViews>
  <sheetFormatPr defaultRowHeight="14.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/>
  </sheetViews>
  <sheetFormatPr defaultRowHeight="14.5"/>
  <sheetData>
    <row r="1" spans="1:2">
      <c r="A1" t="s">
        <v>290</v>
      </c>
      <c r="B1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/>
  </sheetViews>
  <sheetFormatPr defaultRowHeight="14.5"/>
  <sheetData>
    <row r="1" spans="1:7">
      <c r="A1">
        <v>1</v>
      </c>
    </row>
    <row r="2" spans="1:7">
      <c r="E2" t="s">
        <v>292</v>
      </c>
      <c r="F2">
        <v>1</v>
      </c>
      <c r="G2" t="s">
        <v>293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BV117"/>
  <sheetViews>
    <sheetView topLeftCell="AI50" zoomScaleNormal="100" workbookViewId="0">
      <selection activeCell="AM56" sqref="AM56"/>
    </sheetView>
  </sheetViews>
  <sheetFormatPr defaultRowHeight="14.5"/>
  <cols>
    <col min="2" max="2" width="46" customWidth="1"/>
    <col min="3" max="3" width="30.7265625" customWidth="1"/>
    <col min="4" max="4" width="22.54296875" customWidth="1"/>
    <col min="5" max="5" width="19.453125" customWidth="1"/>
    <col min="6" max="6" width="20" customWidth="1"/>
    <col min="7" max="8" width="15.7265625" customWidth="1"/>
    <col min="9" max="9" width="25.54296875" customWidth="1"/>
    <col min="10" max="10" width="14.453125" customWidth="1"/>
    <col min="11" max="11" width="13.7265625" bestFit="1" customWidth="1"/>
    <col min="12" max="12" width="14.26953125" bestFit="1" customWidth="1"/>
    <col min="13" max="13" width="13.54296875" bestFit="1" customWidth="1"/>
    <col min="14" max="14" width="13.26953125" bestFit="1" customWidth="1"/>
    <col min="15" max="17" width="12.81640625" bestFit="1" customWidth="1"/>
    <col min="18" max="18" width="15.453125" bestFit="1" customWidth="1"/>
    <col min="19" max="22" width="12.81640625" bestFit="1" customWidth="1"/>
    <col min="23" max="23" width="13.7265625" bestFit="1" customWidth="1"/>
    <col min="24" max="24" width="12.81640625" bestFit="1" customWidth="1"/>
    <col min="25" max="25" width="13.54296875" bestFit="1" customWidth="1"/>
    <col min="26" max="26" width="13.26953125" bestFit="1" customWidth="1"/>
    <col min="27" max="27" width="15.453125" bestFit="1" customWidth="1"/>
    <col min="28" max="34" width="12.81640625" bestFit="1" customWidth="1"/>
    <col min="35" max="35" width="13.7265625" bestFit="1" customWidth="1"/>
    <col min="36" max="36" width="12.81640625" bestFit="1" customWidth="1"/>
    <col min="37" max="39" width="15.453125" bestFit="1" customWidth="1"/>
    <col min="40" max="45" width="12.81640625" bestFit="1" customWidth="1"/>
    <col min="46" max="46" width="12" bestFit="1" customWidth="1"/>
    <col min="47" max="47" width="13.7265625" bestFit="1" customWidth="1"/>
    <col min="48" max="48" width="12" bestFit="1" customWidth="1"/>
    <col min="49" max="49" width="13.54296875" bestFit="1" customWidth="1"/>
    <col min="50" max="50" width="13.26953125" bestFit="1" customWidth="1"/>
    <col min="51" max="51" width="15.453125" bestFit="1" customWidth="1"/>
    <col min="52" max="58" width="12.81640625" bestFit="1" customWidth="1"/>
    <col min="59" max="59" width="13.7265625" bestFit="1" customWidth="1"/>
    <col min="60" max="60" width="12" bestFit="1" customWidth="1"/>
    <col min="61" max="61" width="13.54296875" bestFit="1" customWidth="1"/>
    <col min="62" max="62" width="13.26953125" bestFit="1" customWidth="1"/>
    <col min="63" max="63" width="15.453125" bestFit="1" customWidth="1"/>
    <col min="64" max="64" width="12" bestFit="1" customWidth="1"/>
    <col min="65" max="66" width="11.453125" bestFit="1" customWidth="1"/>
    <col min="67" max="67" width="8.1796875" bestFit="1" customWidth="1"/>
    <col min="68" max="70" width="11.453125" bestFit="1" customWidth="1"/>
    <col min="71" max="71" width="13.7265625" bestFit="1" customWidth="1"/>
    <col min="72" max="72" width="11.453125" bestFit="1" customWidth="1"/>
    <col min="73" max="73" width="13.54296875" bestFit="1" customWidth="1"/>
    <col min="74" max="74" width="13.26953125" bestFit="1" customWidth="1"/>
  </cols>
  <sheetData>
    <row r="2" spans="2:8" ht="15.5">
      <c r="B2" s="259" t="s">
        <v>17</v>
      </c>
      <c r="C2" s="259"/>
      <c r="D2" s="22"/>
      <c r="E2" s="22"/>
    </row>
    <row r="3" spans="2:8" ht="15.5">
      <c r="B3" s="15"/>
      <c r="C3" s="15"/>
      <c r="D3" s="15"/>
      <c r="E3" s="15"/>
    </row>
    <row r="4" spans="2:8" ht="16" thickBot="1">
      <c r="B4" s="10" t="s">
        <v>4</v>
      </c>
      <c r="C4" s="10" t="s">
        <v>5</v>
      </c>
      <c r="D4" s="10"/>
    </row>
    <row r="5" spans="2:8" ht="16" thickBot="1">
      <c r="B5" s="10" t="s">
        <v>1</v>
      </c>
      <c r="C5" s="19">
        <v>5</v>
      </c>
      <c r="D5" s="10" t="s">
        <v>6</v>
      </c>
    </row>
    <row r="6" spans="2:8" ht="16" thickBot="1">
      <c r="B6" s="10" t="s">
        <v>2</v>
      </c>
      <c r="C6" s="20">
        <v>45474</v>
      </c>
      <c r="D6" s="10">
        <f>YEAR(C6)</f>
        <v>2024</v>
      </c>
      <c r="E6" s="122">
        <f>C6</f>
        <v>45474</v>
      </c>
    </row>
    <row r="7" spans="2:8" ht="16" thickBot="1">
      <c r="B7" s="10" t="s">
        <v>3</v>
      </c>
      <c r="C7" s="18">
        <f>DATE(YEAR(C6)+C5,MONTH(C6)+5,DAY(C6))</f>
        <v>47453</v>
      </c>
      <c r="D7" s="10">
        <f>YEAR(C7)</f>
        <v>2029</v>
      </c>
      <c r="E7" s="122">
        <f>C7</f>
        <v>47453</v>
      </c>
      <c r="G7" s="21"/>
      <c r="H7" s="21"/>
    </row>
    <row r="10" spans="2:8" ht="15.5">
      <c r="B10" s="259" t="s">
        <v>0</v>
      </c>
      <c r="C10" s="259"/>
      <c r="D10" s="22"/>
      <c r="E10" s="22"/>
    </row>
    <row r="11" spans="2:8" ht="16" thickBot="1">
      <c r="B11" s="16" t="s">
        <v>18</v>
      </c>
    </row>
    <row r="12" spans="2:8" ht="15.5">
      <c r="B12" s="4"/>
      <c r="C12" s="12">
        <v>2024</v>
      </c>
      <c r="D12" s="12">
        <v>2025</v>
      </c>
      <c r="E12" s="12" t="s">
        <v>32</v>
      </c>
      <c r="H12" s="44"/>
    </row>
    <row r="13" spans="2:8" ht="16" thickBot="1">
      <c r="B13" s="10" t="s">
        <v>19</v>
      </c>
      <c r="C13" s="17">
        <v>8.5000000000000006E-2</v>
      </c>
      <c r="D13" s="17">
        <v>4.8000000000000001E-2</v>
      </c>
      <c r="E13" s="11">
        <v>0.04</v>
      </c>
      <c r="H13" s="14"/>
    </row>
    <row r="14" spans="2:8" ht="15.5">
      <c r="B14" s="13"/>
      <c r="C14" s="14"/>
      <c r="D14" s="14"/>
      <c r="E14" s="14"/>
    </row>
    <row r="15" spans="2:8" ht="15.5">
      <c r="B15" s="13"/>
      <c r="C15" s="14"/>
      <c r="D15" s="14"/>
      <c r="E15" s="14"/>
    </row>
    <row r="16" spans="2:8" ht="16" thickBot="1">
      <c r="B16" s="16" t="s">
        <v>20</v>
      </c>
    </row>
    <row r="17" spans="2:3" ht="15.5">
      <c r="B17" s="4" t="s">
        <v>7</v>
      </c>
      <c r="C17" s="5">
        <v>0.13</v>
      </c>
    </row>
    <row r="18" spans="2:3" ht="31">
      <c r="B18" s="6" t="s">
        <v>8</v>
      </c>
      <c r="C18" s="7">
        <v>0.2</v>
      </c>
    </row>
    <row r="19" spans="2:3" ht="31">
      <c r="B19" s="6" t="s">
        <v>9</v>
      </c>
      <c r="C19" s="7">
        <f>30%</f>
        <v>0.3</v>
      </c>
    </row>
    <row r="20" spans="2:3" ht="31">
      <c r="B20" s="6" t="s">
        <v>10</v>
      </c>
      <c r="C20" s="7">
        <v>0.15</v>
      </c>
    </row>
    <row r="21" spans="2:3" ht="15.5">
      <c r="B21" s="8" t="s">
        <v>11</v>
      </c>
      <c r="C21" s="9">
        <v>29389</v>
      </c>
    </row>
    <row r="22" spans="2:3" ht="31">
      <c r="B22" s="6" t="s">
        <v>12</v>
      </c>
      <c r="C22" s="7">
        <v>0.06</v>
      </c>
    </row>
    <row r="23" spans="2:3" ht="15.5">
      <c r="B23" s="6" t="s">
        <v>13</v>
      </c>
      <c r="C23" s="7">
        <v>0.06</v>
      </c>
    </row>
    <row r="24" spans="2:3" ht="31">
      <c r="B24" s="6" t="s">
        <v>14</v>
      </c>
      <c r="C24" s="7">
        <v>0.2</v>
      </c>
    </row>
    <row r="25" spans="2:3" ht="31">
      <c r="B25" s="6" t="s">
        <v>15</v>
      </c>
      <c r="C25" s="7">
        <v>0.06</v>
      </c>
    </row>
    <row r="26" spans="2:3" ht="47" thickBot="1">
      <c r="B26" s="10" t="s">
        <v>16</v>
      </c>
      <c r="C26" s="11">
        <v>0.15</v>
      </c>
    </row>
    <row r="29" spans="2:3">
      <c r="B29" s="3"/>
      <c r="C29" s="2"/>
    </row>
    <row r="30" spans="2:3">
      <c r="B30" s="3"/>
      <c r="C30" s="2"/>
    </row>
    <row r="31" spans="2:3">
      <c r="B31" s="3"/>
      <c r="C31" s="2"/>
    </row>
    <row r="32" spans="2:3">
      <c r="B32" s="3"/>
      <c r="C32" s="2"/>
    </row>
    <row r="33" spans="2:74">
      <c r="B33" s="3"/>
      <c r="C33" s="2"/>
    </row>
    <row r="34" spans="2:74">
      <c r="B34" s="3"/>
      <c r="C34" s="2"/>
    </row>
    <row r="35" spans="2:74">
      <c r="B35" s="3"/>
      <c r="C35" s="2"/>
    </row>
    <row r="36" spans="2:74">
      <c r="B36" s="3"/>
      <c r="C36" s="2"/>
    </row>
    <row r="38" spans="2:74" ht="15.5">
      <c r="B38" s="259" t="s">
        <v>36</v>
      </c>
      <c r="C38" s="259"/>
      <c r="D38" s="22"/>
      <c r="E38" s="22"/>
    </row>
    <row r="39" spans="2:74" ht="15.5">
      <c r="B39" s="16" t="s">
        <v>21</v>
      </c>
    </row>
    <row r="40" spans="2:74" ht="16" thickBot="1">
      <c r="C40" s="23"/>
    </row>
    <row r="41" spans="2:74" ht="31.5" customHeight="1">
      <c r="B41" s="30"/>
      <c r="C41" s="264" t="s">
        <v>62</v>
      </c>
      <c r="D41" s="264" t="s">
        <v>31</v>
      </c>
      <c r="E41" s="260" t="s">
        <v>29</v>
      </c>
      <c r="F41" s="261"/>
      <c r="G41" s="262"/>
      <c r="I41" s="31">
        <f>D6</f>
        <v>2024</v>
      </c>
      <c r="J41" s="31">
        <f>IF(MONTH(J42)=1,I41+1,I41)</f>
        <v>2024</v>
      </c>
      <c r="K41" s="31">
        <f t="shared" ref="K41:BO41" si="0">IF(MONTH(K42)=1,J41+1,J41)</f>
        <v>2024</v>
      </c>
      <c r="L41" s="31">
        <f t="shared" si="0"/>
        <v>2024</v>
      </c>
      <c r="M41" s="31">
        <f t="shared" si="0"/>
        <v>2024</v>
      </c>
      <c r="N41" s="31">
        <f t="shared" si="0"/>
        <v>2024</v>
      </c>
      <c r="O41" s="31">
        <f>IF(MONTH(O42)=1,N41+1,N41)</f>
        <v>2025</v>
      </c>
      <c r="P41" s="31">
        <f t="shared" si="0"/>
        <v>2025</v>
      </c>
      <c r="Q41" s="35">
        <f t="shared" si="0"/>
        <v>2025</v>
      </c>
      <c r="R41" s="43">
        <f t="shared" si="0"/>
        <v>2025</v>
      </c>
      <c r="S41" s="38">
        <f t="shared" si="0"/>
        <v>2025</v>
      </c>
      <c r="T41" s="31">
        <f t="shared" si="0"/>
        <v>2025</v>
      </c>
      <c r="U41" s="31">
        <f t="shared" si="0"/>
        <v>2025</v>
      </c>
      <c r="V41" s="31">
        <f t="shared" si="0"/>
        <v>2025</v>
      </c>
      <c r="W41" s="31">
        <f t="shared" si="0"/>
        <v>2025</v>
      </c>
      <c r="X41" s="31">
        <f t="shared" si="0"/>
        <v>2025</v>
      </c>
      <c r="Y41" s="31">
        <f t="shared" si="0"/>
        <v>2025</v>
      </c>
      <c r="Z41" s="31">
        <f t="shared" si="0"/>
        <v>2025</v>
      </c>
      <c r="AA41" s="31">
        <f t="shared" si="0"/>
        <v>2026</v>
      </c>
      <c r="AB41" s="31">
        <f t="shared" si="0"/>
        <v>2026</v>
      </c>
      <c r="AC41" s="31">
        <f t="shared" si="0"/>
        <v>2026</v>
      </c>
      <c r="AD41" s="31">
        <f t="shared" si="0"/>
        <v>2026</v>
      </c>
      <c r="AE41" s="31">
        <f t="shared" si="0"/>
        <v>2026</v>
      </c>
      <c r="AF41" s="31">
        <f t="shared" si="0"/>
        <v>2026</v>
      </c>
      <c r="AG41" s="31">
        <f t="shared" si="0"/>
        <v>2026</v>
      </c>
      <c r="AH41" s="31">
        <f t="shared" si="0"/>
        <v>2026</v>
      </c>
      <c r="AI41" s="31">
        <f t="shared" si="0"/>
        <v>2026</v>
      </c>
      <c r="AJ41" s="31">
        <f t="shared" si="0"/>
        <v>2026</v>
      </c>
      <c r="AK41" s="31">
        <f t="shared" si="0"/>
        <v>2026</v>
      </c>
      <c r="AL41" s="31">
        <f t="shared" si="0"/>
        <v>2026</v>
      </c>
      <c r="AM41" s="31">
        <f t="shared" si="0"/>
        <v>2027</v>
      </c>
      <c r="AN41" s="31">
        <f t="shared" si="0"/>
        <v>2027</v>
      </c>
      <c r="AO41" s="31">
        <f t="shared" si="0"/>
        <v>2027</v>
      </c>
      <c r="AP41" s="31">
        <f t="shared" si="0"/>
        <v>2027</v>
      </c>
      <c r="AQ41" s="31">
        <f t="shared" si="0"/>
        <v>2027</v>
      </c>
      <c r="AR41" s="31">
        <f t="shared" si="0"/>
        <v>2027</v>
      </c>
      <c r="AS41" s="31">
        <f t="shared" si="0"/>
        <v>2027</v>
      </c>
      <c r="AT41" s="31">
        <f t="shared" si="0"/>
        <v>2027</v>
      </c>
      <c r="AU41" s="31">
        <f t="shared" si="0"/>
        <v>2027</v>
      </c>
      <c r="AV41" s="31">
        <f t="shared" si="0"/>
        <v>2027</v>
      </c>
      <c r="AW41" s="31">
        <f t="shared" si="0"/>
        <v>2027</v>
      </c>
      <c r="AX41" s="31">
        <f t="shared" si="0"/>
        <v>2027</v>
      </c>
      <c r="AY41" s="31">
        <f t="shared" si="0"/>
        <v>2028</v>
      </c>
      <c r="AZ41" s="31">
        <f t="shared" si="0"/>
        <v>2028</v>
      </c>
      <c r="BA41" s="31">
        <f t="shared" si="0"/>
        <v>2028</v>
      </c>
      <c r="BB41" s="31">
        <f t="shared" si="0"/>
        <v>2028</v>
      </c>
      <c r="BC41" s="31">
        <f t="shared" si="0"/>
        <v>2028</v>
      </c>
      <c r="BD41" s="31">
        <f t="shared" si="0"/>
        <v>2028</v>
      </c>
      <c r="BE41" s="31">
        <f t="shared" si="0"/>
        <v>2028</v>
      </c>
      <c r="BF41" s="31">
        <f t="shared" si="0"/>
        <v>2028</v>
      </c>
      <c r="BG41" s="31">
        <f t="shared" si="0"/>
        <v>2028</v>
      </c>
      <c r="BH41" s="31">
        <f t="shared" si="0"/>
        <v>2028</v>
      </c>
      <c r="BI41" s="31">
        <f t="shared" si="0"/>
        <v>2028</v>
      </c>
      <c r="BJ41" s="31">
        <f t="shared" si="0"/>
        <v>2028</v>
      </c>
      <c r="BK41" s="31">
        <f t="shared" si="0"/>
        <v>2029</v>
      </c>
      <c r="BL41" s="31">
        <f t="shared" si="0"/>
        <v>2029</v>
      </c>
      <c r="BM41" s="31">
        <f t="shared" si="0"/>
        <v>2029</v>
      </c>
      <c r="BN41" s="31">
        <f t="shared" si="0"/>
        <v>2029</v>
      </c>
      <c r="BO41" s="31">
        <f t="shared" si="0"/>
        <v>2029</v>
      </c>
      <c r="BP41" s="31">
        <f t="shared" ref="BP41" si="1">IF(MONTH(BP42)=1,BO41+1,BO41)</f>
        <v>2029</v>
      </c>
      <c r="BQ41" s="31">
        <f t="shared" ref="BQ41" si="2">IF(MONTH(BQ42)=1,BP41+1,BP41)</f>
        <v>2029</v>
      </c>
      <c r="BR41" s="31">
        <f t="shared" ref="BR41" si="3">IF(MONTH(BR42)=1,BQ41+1,BQ41)</f>
        <v>2029</v>
      </c>
      <c r="BS41" s="31">
        <f t="shared" ref="BS41" si="4">IF(MONTH(BS42)=1,BR41+1,BR41)</f>
        <v>2029</v>
      </c>
      <c r="BT41" s="31">
        <f t="shared" ref="BT41" si="5">IF(MONTH(BT42)=1,BS41+1,BS41)</f>
        <v>2029</v>
      </c>
      <c r="BU41" s="31">
        <f t="shared" ref="BU41" si="6">IF(MONTH(BU42)=1,BT41+1,BT41)</f>
        <v>2029</v>
      </c>
      <c r="BV41" s="31">
        <f t="shared" ref="BV41" si="7">IF(MONTH(BV42)=1,BU41+1,BU41)</f>
        <v>2029</v>
      </c>
    </row>
    <row r="42" spans="2:74" ht="48" customHeight="1" thickBot="1">
      <c r="B42" s="30"/>
      <c r="C42" s="264"/>
      <c r="D42" s="264"/>
      <c r="E42" s="31" t="s">
        <v>38</v>
      </c>
      <c r="F42" s="31" t="s">
        <v>37</v>
      </c>
      <c r="G42" s="31" t="s">
        <v>30</v>
      </c>
      <c r="H42" s="34" t="s">
        <v>33</v>
      </c>
      <c r="I42" s="122">
        <f>E6</f>
        <v>45474</v>
      </c>
      <c r="J42" s="122">
        <f>DATE(YEAR(I42),MONTH(I42)+1,DAY(I42))</f>
        <v>45505</v>
      </c>
      <c r="K42" s="122">
        <f t="shared" ref="K42:BO42" si="8">DATE(YEAR(J42),MONTH(J42)+1,DAY(J42))</f>
        <v>45536</v>
      </c>
      <c r="L42" s="122">
        <f t="shared" si="8"/>
        <v>45566</v>
      </c>
      <c r="M42" s="122">
        <f t="shared" si="8"/>
        <v>45597</v>
      </c>
      <c r="N42" s="122">
        <f t="shared" si="8"/>
        <v>45627</v>
      </c>
      <c r="O42" s="122">
        <f t="shared" si="8"/>
        <v>45658</v>
      </c>
      <c r="P42" s="122">
        <f t="shared" si="8"/>
        <v>45689</v>
      </c>
      <c r="Q42" s="122">
        <f t="shared" si="8"/>
        <v>45717</v>
      </c>
      <c r="R42" s="122">
        <f t="shared" si="8"/>
        <v>45748</v>
      </c>
      <c r="S42" s="122">
        <f t="shared" si="8"/>
        <v>45778</v>
      </c>
      <c r="T42" s="122">
        <f t="shared" si="8"/>
        <v>45809</v>
      </c>
      <c r="U42" s="122">
        <f t="shared" si="8"/>
        <v>45839</v>
      </c>
      <c r="V42" s="122">
        <f t="shared" si="8"/>
        <v>45870</v>
      </c>
      <c r="W42" s="122">
        <f t="shared" si="8"/>
        <v>45901</v>
      </c>
      <c r="X42" s="122">
        <f t="shared" si="8"/>
        <v>45931</v>
      </c>
      <c r="Y42" s="122">
        <f t="shared" si="8"/>
        <v>45962</v>
      </c>
      <c r="Z42" s="122">
        <f t="shared" si="8"/>
        <v>45992</v>
      </c>
      <c r="AA42" s="122">
        <f t="shared" si="8"/>
        <v>46023</v>
      </c>
      <c r="AB42" s="122">
        <f t="shared" si="8"/>
        <v>46054</v>
      </c>
      <c r="AC42" s="122">
        <f t="shared" si="8"/>
        <v>46082</v>
      </c>
      <c r="AD42" s="122">
        <f t="shared" si="8"/>
        <v>46113</v>
      </c>
      <c r="AE42" s="122">
        <f t="shared" si="8"/>
        <v>46143</v>
      </c>
      <c r="AF42" s="122">
        <f t="shared" si="8"/>
        <v>46174</v>
      </c>
      <c r="AG42" s="122">
        <f t="shared" si="8"/>
        <v>46204</v>
      </c>
      <c r="AH42" s="122">
        <f t="shared" si="8"/>
        <v>46235</v>
      </c>
      <c r="AI42" s="122">
        <f t="shared" si="8"/>
        <v>46266</v>
      </c>
      <c r="AJ42" s="122">
        <f t="shared" si="8"/>
        <v>46296</v>
      </c>
      <c r="AK42" s="122">
        <f t="shared" si="8"/>
        <v>46327</v>
      </c>
      <c r="AL42" s="122">
        <f t="shared" si="8"/>
        <v>46357</v>
      </c>
      <c r="AM42" s="122">
        <f t="shared" si="8"/>
        <v>46388</v>
      </c>
      <c r="AN42" s="122">
        <f t="shared" si="8"/>
        <v>46419</v>
      </c>
      <c r="AO42" s="122">
        <f t="shared" si="8"/>
        <v>46447</v>
      </c>
      <c r="AP42" s="122">
        <f t="shared" si="8"/>
        <v>46478</v>
      </c>
      <c r="AQ42" s="122">
        <f t="shared" si="8"/>
        <v>46508</v>
      </c>
      <c r="AR42" s="122">
        <f t="shared" si="8"/>
        <v>46539</v>
      </c>
      <c r="AS42" s="122">
        <f t="shared" si="8"/>
        <v>46569</v>
      </c>
      <c r="AT42" s="122">
        <f t="shared" si="8"/>
        <v>46600</v>
      </c>
      <c r="AU42" s="122">
        <f t="shared" si="8"/>
        <v>46631</v>
      </c>
      <c r="AV42" s="122">
        <f t="shared" si="8"/>
        <v>46661</v>
      </c>
      <c r="AW42" s="122">
        <f t="shared" si="8"/>
        <v>46692</v>
      </c>
      <c r="AX42" s="122">
        <f t="shared" si="8"/>
        <v>46722</v>
      </c>
      <c r="AY42" s="122">
        <f t="shared" si="8"/>
        <v>46753</v>
      </c>
      <c r="AZ42" s="122">
        <f t="shared" si="8"/>
        <v>46784</v>
      </c>
      <c r="BA42" s="122">
        <f t="shared" si="8"/>
        <v>46813</v>
      </c>
      <c r="BB42" s="122">
        <f t="shared" si="8"/>
        <v>46844</v>
      </c>
      <c r="BC42" s="122">
        <f t="shared" si="8"/>
        <v>46874</v>
      </c>
      <c r="BD42" s="122">
        <f t="shared" si="8"/>
        <v>46905</v>
      </c>
      <c r="BE42" s="122">
        <f t="shared" si="8"/>
        <v>46935</v>
      </c>
      <c r="BF42" s="122">
        <f t="shared" si="8"/>
        <v>46966</v>
      </c>
      <c r="BG42" s="122">
        <f t="shared" si="8"/>
        <v>46997</v>
      </c>
      <c r="BH42" s="122">
        <f t="shared" si="8"/>
        <v>47027</v>
      </c>
      <c r="BI42" s="122">
        <f t="shared" si="8"/>
        <v>47058</v>
      </c>
      <c r="BJ42" s="122">
        <f t="shared" si="8"/>
        <v>47088</v>
      </c>
      <c r="BK42" s="122">
        <f t="shared" si="8"/>
        <v>47119</v>
      </c>
      <c r="BL42" s="122">
        <f t="shared" si="8"/>
        <v>47150</v>
      </c>
      <c r="BM42" s="122">
        <f t="shared" si="8"/>
        <v>47178</v>
      </c>
      <c r="BN42" s="122">
        <f t="shared" si="8"/>
        <v>47209</v>
      </c>
      <c r="BO42" s="122">
        <f t="shared" si="8"/>
        <v>47239</v>
      </c>
      <c r="BP42" s="122">
        <f t="shared" ref="BP42" si="9">DATE(YEAR(BO42),MONTH(BO42)+1,DAY(BO42))</f>
        <v>47270</v>
      </c>
      <c r="BQ42" s="122">
        <f t="shared" ref="BQ42" si="10">DATE(YEAR(BP42),MONTH(BP42)+1,DAY(BP42))</f>
        <v>47300</v>
      </c>
      <c r="BR42" s="122">
        <f t="shared" ref="BR42" si="11">DATE(YEAR(BQ42),MONTH(BQ42)+1,DAY(BQ42))</f>
        <v>47331</v>
      </c>
      <c r="BS42" s="122">
        <f t="shared" ref="BS42" si="12">DATE(YEAR(BR42),MONTH(BR42)+1,DAY(BR42))</f>
        <v>47362</v>
      </c>
      <c r="BT42" s="122">
        <f t="shared" ref="BT42" si="13">DATE(YEAR(BS42),MONTH(BS42)+1,DAY(BS42))</f>
        <v>47392</v>
      </c>
      <c r="BU42" s="122">
        <f t="shared" ref="BU42" si="14">DATE(YEAR(BT42),MONTH(BT42)+1,DAY(BT42))</f>
        <v>47423</v>
      </c>
      <c r="BV42" s="122">
        <f t="shared" ref="BV42" si="15">DATE(YEAR(BU42),MONTH(BU42)+1,DAY(BU42))</f>
        <v>47453</v>
      </c>
    </row>
    <row r="43" spans="2:74" ht="16" thickBot="1">
      <c r="B43" s="27" t="s">
        <v>195</v>
      </c>
      <c r="C43" s="28">
        <v>3000000</v>
      </c>
      <c r="D43" s="29">
        <f>C43/$C$48</f>
        <v>0.5</v>
      </c>
      <c r="E43" s="28">
        <v>1200000</v>
      </c>
      <c r="F43" s="26">
        <f>C43-E43</f>
        <v>1800000</v>
      </c>
      <c r="G43" s="29">
        <f>F43/$C$48</f>
        <v>0.3</v>
      </c>
      <c r="H43" s="29"/>
      <c r="I43" s="28">
        <f t="shared" ref="I43:N43" si="16">$C$43/6</f>
        <v>500000</v>
      </c>
      <c r="J43" s="28">
        <f t="shared" si="16"/>
        <v>500000</v>
      </c>
      <c r="K43" s="28">
        <f t="shared" si="16"/>
        <v>500000</v>
      </c>
      <c r="L43" s="28">
        <f t="shared" si="16"/>
        <v>500000</v>
      </c>
      <c r="M43" s="28">
        <f t="shared" si="16"/>
        <v>500000</v>
      </c>
      <c r="N43" s="28">
        <f t="shared" si="16"/>
        <v>500000</v>
      </c>
      <c r="O43" s="28"/>
      <c r="P43" s="28"/>
      <c r="Q43" s="36"/>
      <c r="R43" s="41"/>
      <c r="S43" s="39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</row>
    <row r="44" spans="2:74" ht="16" thickBot="1">
      <c r="B44" s="10" t="s">
        <v>196</v>
      </c>
      <c r="C44" s="25">
        <v>900000</v>
      </c>
      <c r="D44" s="24">
        <f>C44/$C$48</f>
        <v>0.15</v>
      </c>
      <c r="E44" s="25">
        <v>0</v>
      </c>
      <c r="F44" s="26">
        <f>C44-E44</f>
        <v>900000</v>
      </c>
      <c r="G44" s="24">
        <f>F44/$C$48</f>
        <v>0.15</v>
      </c>
      <c r="H44" s="29"/>
      <c r="I44" s="28"/>
      <c r="J44" s="28"/>
      <c r="K44" s="28"/>
      <c r="L44" s="28"/>
      <c r="M44" s="28"/>
      <c r="N44" s="28"/>
      <c r="O44" s="28">
        <f>$C$44/3</f>
        <v>300000</v>
      </c>
      <c r="P44" s="28">
        <f>$C$44/3</f>
        <v>300000</v>
      </c>
      <c r="Q44" s="28">
        <f>$C$44/3</f>
        <v>300000</v>
      </c>
      <c r="R44" s="41"/>
      <c r="S44" s="39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</row>
    <row r="45" spans="2:74" ht="16" thickBot="1">
      <c r="B45" s="10" t="s">
        <v>197</v>
      </c>
      <c r="C45" s="25">
        <v>1300000</v>
      </c>
      <c r="D45" s="24">
        <f>C45/$C$48</f>
        <v>0.21666666666666667</v>
      </c>
      <c r="E45" s="25">
        <v>0</v>
      </c>
      <c r="F45" s="26">
        <f>C45-E45</f>
        <v>1300000</v>
      </c>
      <c r="G45" s="24">
        <f>F45/$C$48</f>
        <v>0.21666666666666667</v>
      </c>
      <c r="H45" s="29"/>
      <c r="I45" s="28">
        <f t="shared" ref="I45:N45" si="17">$C$45/6</f>
        <v>216666.66666666666</v>
      </c>
      <c r="J45" s="28">
        <f t="shared" si="17"/>
        <v>216666.66666666666</v>
      </c>
      <c r="K45" s="28">
        <f t="shared" si="17"/>
        <v>216666.66666666666</v>
      </c>
      <c r="L45" s="28">
        <f t="shared" si="17"/>
        <v>216666.66666666666</v>
      </c>
      <c r="M45" s="28">
        <f t="shared" si="17"/>
        <v>216666.66666666666</v>
      </c>
      <c r="N45" s="28">
        <f t="shared" si="17"/>
        <v>216666.66666666666</v>
      </c>
      <c r="O45" s="28"/>
      <c r="P45" s="28"/>
      <c r="Q45" s="36"/>
      <c r="R45" s="41"/>
      <c r="S45" s="39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</row>
    <row r="46" spans="2:74" ht="16" thickBot="1">
      <c r="B46" s="10" t="s">
        <v>198</v>
      </c>
      <c r="C46" s="25">
        <v>600000</v>
      </c>
      <c r="D46" s="24">
        <f>C46/$C$48</f>
        <v>0.1</v>
      </c>
      <c r="E46" s="25">
        <v>0</v>
      </c>
      <c r="F46" s="26">
        <f>C46-E46</f>
        <v>600000</v>
      </c>
      <c r="G46" s="24">
        <f>F46/$C$48</f>
        <v>0.1</v>
      </c>
      <c r="H46" s="29"/>
      <c r="I46" s="28"/>
      <c r="J46" s="28"/>
      <c r="K46" s="28"/>
      <c r="L46" s="28">
        <f>$C$46/2</f>
        <v>300000</v>
      </c>
      <c r="M46" s="28"/>
      <c r="N46" s="28"/>
      <c r="O46" s="28"/>
      <c r="P46" s="28"/>
      <c r="Q46" s="28">
        <f>$C$46/2</f>
        <v>300000</v>
      </c>
      <c r="R46" s="41"/>
      <c r="S46" s="39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</row>
    <row r="47" spans="2:74" ht="16" thickBot="1">
      <c r="B47" s="10" t="s">
        <v>199</v>
      </c>
      <c r="C47" s="25">
        <v>200000</v>
      </c>
      <c r="D47" s="24">
        <f>C47/$C$48</f>
        <v>3.3333333333333333E-2</v>
      </c>
      <c r="E47" s="25">
        <v>0</v>
      </c>
      <c r="F47" s="26">
        <f>C47-E47</f>
        <v>200000</v>
      </c>
      <c r="G47" s="24">
        <f>F47/$C$48</f>
        <v>3.3333333333333333E-2</v>
      </c>
      <c r="H47" s="29"/>
      <c r="I47" s="28"/>
      <c r="J47" s="28"/>
      <c r="K47" s="28"/>
      <c r="L47" s="28"/>
      <c r="M47" s="28"/>
      <c r="N47" s="28"/>
      <c r="O47" s="28">
        <f>$C$47/3</f>
        <v>66666.666666666672</v>
      </c>
      <c r="P47" s="28">
        <f>$C$47/3</f>
        <v>66666.666666666672</v>
      </c>
      <c r="Q47" s="28">
        <f>$C$47/3</f>
        <v>66666.666666666672</v>
      </c>
      <c r="R47" s="41"/>
      <c r="S47" s="39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</row>
    <row r="48" spans="2:74" ht="16" thickBot="1">
      <c r="B48" s="16" t="s">
        <v>34</v>
      </c>
      <c r="C48" s="26">
        <f>SUM(C43:C47)</f>
        <v>6000000</v>
      </c>
      <c r="D48" s="24">
        <f>SUM(D43:D47)</f>
        <v>1</v>
      </c>
      <c r="E48" s="26">
        <f>SUM(E43:E47)</f>
        <v>1200000</v>
      </c>
      <c r="F48" s="26">
        <f>SUM(F43:F47)</f>
        <v>4800000</v>
      </c>
      <c r="G48" s="24">
        <f>SUM(G43:G47)</f>
        <v>0.79999999999999993</v>
      </c>
      <c r="H48" s="24"/>
      <c r="I48" s="26">
        <f>SUM(I43:I47)</f>
        <v>716666.66666666663</v>
      </c>
      <c r="J48" s="26">
        <f t="shared" ref="J48:BO48" si="18">SUM(J43:J47)</f>
        <v>716666.66666666663</v>
      </c>
      <c r="K48" s="26">
        <f t="shared" si="18"/>
        <v>716666.66666666663</v>
      </c>
      <c r="L48" s="26">
        <f t="shared" si="18"/>
        <v>1016666.6666666666</v>
      </c>
      <c r="M48" s="26">
        <f t="shared" si="18"/>
        <v>716666.66666666663</v>
      </c>
      <c r="N48" s="26">
        <f t="shared" si="18"/>
        <v>716666.66666666663</v>
      </c>
      <c r="O48" s="26">
        <f t="shared" si="18"/>
        <v>366666.66666666669</v>
      </c>
      <c r="P48" s="26">
        <f t="shared" si="18"/>
        <v>366666.66666666669</v>
      </c>
      <c r="Q48" s="37">
        <f t="shared" si="18"/>
        <v>666666.66666666663</v>
      </c>
      <c r="R48" s="42">
        <f t="shared" si="18"/>
        <v>0</v>
      </c>
      <c r="S48" s="40">
        <f t="shared" si="18"/>
        <v>0</v>
      </c>
      <c r="T48" s="26">
        <f t="shared" si="18"/>
        <v>0</v>
      </c>
      <c r="U48" s="26">
        <f t="shared" si="18"/>
        <v>0</v>
      </c>
      <c r="V48" s="26">
        <f t="shared" si="18"/>
        <v>0</v>
      </c>
      <c r="W48" s="26">
        <f t="shared" si="18"/>
        <v>0</v>
      </c>
      <c r="X48" s="26">
        <f t="shared" si="18"/>
        <v>0</v>
      </c>
      <c r="Y48" s="26">
        <f t="shared" si="18"/>
        <v>0</v>
      </c>
      <c r="Z48" s="26">
        <f t="shared" si="18"/>
        <v>0</v>
      </c>
      <c r="AA48" s="26">
        <f t="shared" si="18"/>
        <v>0</v>
      </c>
      <c r="AB48" s="26">
        <f t="shared" si="18"/>
        <v>0</v>
      </c>
      <c r="AC48" s="26">
        <f t="shared" si="18"/>
        <v>0</v>
      </c>
      <c r="AD48" s="26">
        <f t="shared" si="18"/>
        <v>0</v>
      </c>
      <c r="AE48" s="26">
        <f t="shared" si="18"/>
        <v>0</v>
      </c>
      <c r="AF48" s="26">
        <f t="shared" si="18"/>
        <v>0</v>
      </c>
      <c r="AG48" s="26">
        <f t="shared" si="18"/>
        <v>0</v>
      </c>
      <c r="AH48" s="26">
        <f t="shared" si="18"/>
        <v>0</v>
      </c>
      <c r="AI48" s="26">
        <f t="shared" si="18"/>
        <v>0</v>
      </c>
      <c r="AJ48" s="26">
        <f t="shared" si="18"/>
        <v>0</v>
      </c>
      <c r="AK48" s="26">
        <f t="shared" si="18"/>
        <v>0</v>
      </c>
      <c r="AL48" s="26">
        <f t="shared" si="18"/>
        <v>0</v>
      </c>
      <c r="AM48" s="26">
        <f t="shared" si="18"/>
        <v>0</v>
      </c>
      <c r="AN48" s="26">
        <f t="shared" si="18"/>
        <v>0</v>
      </c>
      <c r="AO48" s="26">
        <f t="shared" si="18"/>
        <v>0</v>
      </c>
      <c r="AP48" s="26">
        <f t="shared" si="18"/>
        <v>0</v>
      </c>
      <c r="AQ48" s="26">
        <f t="shared" si="18"/>
        <v>0</v>
      </c>
      <c r="AR48" s="26">
        <f t="shared" si="18"/>
        <v>0</v>
      </c>
      <c r="AS48" s="26">
        <f t="shared" si="18"/>
        <v>0</v>
      </c>
      <c r="AT48" s="26">
        <f t="shared" si="18"/>
        <v>0</v>
      </c>
      <c r="AU48" s="26">
        <f t="shared" si="18"/>
        <v>0</v>
      </c>
      <c r="AV48" s="26">
        <f t="shared" si="18"/>
        <v>0</v>
      </c>
      <c r="AW48" s="26">
        <f t="shared" si="18"/>
        <v>0</v>
      </c>
      <c r="AX48" s="26">
        <f t="shared" si="18"/>
        <v>0</v>
      </c>
      <c r="AY48" s="26">
        <f t="shared" si="18"/>
        <v>0</v>
      </c>
      <c r="AZ48" s="26">
        <f t="shared" si="18"/>
        <v>0</v>
      </c>
      <c r="BA48" s="26">
        <f t="shared" si="18"/>
        <v>0</v>
      </c>
      <c r="BB48" s="26">
        <f t="shared" si="18"/>
        <v>0</v>
      </c>
      <c r="BC48" s="26">
        <f t="shared" si="18"/>
        <v>0</v>
      </c>
      <c r="BD48" s="26">
        <f t="shared" si="18"/>
        <v>0</v>
      </c>
      <c r="BE48" s="26">
        <f t="shared" si="18"/>
        <v>0</v>
      </c>
      <c r="BF48" s="26">
        <f t="shared" si="18"/>
        <v>0</v>
      </c>
      <c r="BG48" s="26">
        <f t="shared" si="18"/>
        <v>0</v>
      </c>
      <c r="BH48" s="26">
        <f t="shared" si="18"/>
        <v>0</v>
      </c>
      <c r="BI48" s="26">
        <f t="shared" si="18"/>
        <v>0</v>
      </c>
      <c r="BJ48" s="26">
        <f t="shared" si="18"/>
        <v>0</v>
      </c>
      <c r="BK48" s="26">
        <f t="shared" si="18"/>
        <v>0</v>
      </c>
      <c r="BL48" s="26">
        <f t="shared" si="18"/>
        <v>0</v>
      </c>
      <c r="BM48" s="26">
        <f t="shared" si="18"/>
        <v>0</v>
      </c>
      <c r="BN48" s="26">
        <f t="shared" si="18"/>
        <v>0</v>
      </c>
      <c r="BO48" s="26">
        <f t="shared" si="18"/>
        <v>0</v>
      </c>
      <c r="BP48" s="26"/>
      <c r="BQ48" s="26"/>
      <c r="BR48" s="26"/>
      <c r="BS48" s="26">
        <f t="shared" ref="BS48:BV48" si="19">SUM(BS43:BS47)</f>
        <v>0</v>
      </c>
      <c r="BT48" s="26">
        <f t="shared" si="19"/>
        <v>0</v>
      </c>
      <c r="BU48" s="26">
        <f t="shared" si="19"/>
        <v>0</v>
      </c>
      <c r="BV48" s="26">
        <f t="shared" si="19"/>
        <v>0</v>
      </c>
    </row>
    <row r="49" spans="2:74" ht="43.5">
      <c r="B49" s="23"/>
      <c r="C49" s="32"/>
      <c r="D49" s="33"/>
      <c r="G49" s="3" t="s">
        <v>35</v>
      </c>
      <c r="H49" s="45">
        <f>C48-SUM(I48:BP48)</f>
        <v>0</v>
      </c>
    </row>
    <row r="50" spans="2:74" ht="16" thickBot="1">
      <c r="B50" s="59" t="s">
        <v>60</v>
      </c>
      <c r="C50" s="61">
        <f>5*12</f>
        <v>60</v>
      </c>
      <c r="D50" s="60" t="s">
        <v>45</v>
      </c>
      <c r="G50" s="3"/>
      <c r="H50" s="45"/>
    </row>
    <row r="51" spans="2:74" ht="15.5">
      <c r="C51" s="32"/>
      <c r="D51" s="33"/>
      <c r="G51" s="3"/>
      <c r="H51" s="45"/>
    </row>
    <row r="52" spans="2:74">
      <c r="G52" s="3"/>
      <c r="H52" s="45"/>
      <c r="I52">
        <f>I41</f>
        <v>2024</v>
      </c>
      <c r="J52">
        <f t="shared" ref="J52:BP52" si="20">J41</f>
        <v>2024</v>
      </c>
      <c r="K52">
        <f t="shared" si="20"/>
        <v>2024</v>
      </c>
      <c r="L52">
        <f t="shared" si="20"/>
        <v>2024</v>
      </c>
      <c r="M52">
        <f t="shared" si="20"/>
        <v>2024</v>
      </c>
      <c r="N52">
        <f t="shared" si="20"/>
        <v>2024</v>
      </c>
      <c r="O52">
        <f t="shared" si="20"/>
        <v>2025</v>
      </c>
      <c r="P52">
        <f t="shared" si="20"/>
        <v>2025</v>
      </c>
      <c r="Q52">
        <f t="shared" si="20"/>
        <v>2025</v>
      </c>
      <c r="R52">
        <f t="shared" si="20"/>
        <v>2025</v>
      </c>
      <c r="S52">
        <f t="shared" si="20"/>
        <v>2025</v>
      </c>
      <c r="T52">
        <f t="shared" si="20"/>
        <v>2025</v>
      </c>
      <c r="U52">
        <f t="shared" si="20"/>
        <v>2025</v>
      </c>
      <c r="V52">
        <f t="shared" si="20"/>
        <v>2025</v>
      </c>
      <c r="W52">
        <f t="shared" si="20"/>
        <v>2025</v>
      </c>
      <c r="X52">
        <f t="shared" si="20"/>
        <v>2025</v>
      </c>
      <c r="Y52">
        <f t="shared" si="20"/>
        <v>2025</v>
      </c>
      <c r="Z52">
        <f t="shared" si="20"/>
        <v>2025</v>
      </c>
      <c r="AA52">
        <f t="shared" si="20"/>
        <v>2026</v>
      </c>
      <c r="AB52">
        <f t="shared" si="20"/>
        <v>2026</v>
      </c>
      <c r="AC52">
        <f t="shared" si="20"/>
        <v>2026</v>
      </c>
      <c r="AD52">
        <f t="shared" si="20"/>
        <v>2026</v>
      </c>
      <c r="AE52">
        <f t="shared" si="20"/>
        <v>2026</v>
      </c>
      <c r="AF52">
        <f t="shared" si="20"/>
        <v>2026</v>
      </c>
      <c r="AG52">
        <f t="shared" si="20"/>
        <v>2026</v>
      </c>
      <c r="AH52">
        <f t="shared" si="20"/>
        <v>2026</v>
      </c>
      <c r="AI52">
        <f t="shared" si="20"/>
        <v>2026</v>
      </c>
      <c r="AJ52">
        <f t="shared" si="20"/>
        <v>2026</v>
      </c>
      <c r="AK52">
        <f t="shared" si="20"/>
        <v>2026</v>
      </c>
      <c r="AL52">
        <f t="shared" si="20"/>
        <v>2026</v>
      </c>
      <c r="AM52">
        <f t="shared" si="20"/>
        <v>2027</v>
      </c>
      <c r="AN52">
        <f t="shared" si="20"/>
        <v>2027</v>
      </c>
      <c r="AO52">
        <f t="shared" si="20"/>
        <v>2027</v>
      </c>
      <c r="AP52">
        <f t="shared" si="20"/>
        <v>2027</v>
      </c>
      <c r="AQ52">
        <f t="shared" si="20"/>
        <v>2027</v>
      </c>
      <c r="AR52">
        <f t="shared" si="20"/>
        <v>2027</v>
      </c>
      <c r="AS52">
        <f t="shared" si="20"/>
        <v>2027</v>
      </c>
      <c r="AT52">
        <f t="shared" si="20"/>
        <v>2027</v>
      </c>
      <c r="AU52">
        <f t="shared" si="20"/>
        <v>2027</v>
      </c>
      <c r="AV52">
        <f t="shared" si="20"/>
        <v>2027</v>
      </c>
      <c r="AW52">
        <f t="shared" si="20"/>
        <v>2027</v>
      </c>
      <c r="AX52">
        <f t="shared" si="20"/>
        <v>2027</v>
      </c>
      <c r="AY52">
        <f t="shared" si="20"/>
        <v>2028</v>
      </c>
      <c r="AZ52">
        <f t="shared" si="20"/>
        <v>2028</v>
      </c>
      <c r="BA52">
        <f t="shared" si="20"/>
        <v>2028</v>
      </c>
      <c r="BB52">
        <f t="shared" si="20"/>
        <v>2028</v>
      </c>
      <c r="BC52">
        <f t="shared" si="20"/>
        <v>2028</v>
      </c>
      <c r="BD52">
        <f t="shared" si="20"/>
        <v>2028</v>
      </c>
      <c r="BE52">
        <f t="shared" si="20"/>
        <v>2028</v>
      </c>
      <c r="BF52">
        <f t="shared" si="20"/>
        <v>2028</v>
      </c>
      <c r="BG52">
        <f t="shared" si="20"/>
        <v>2028</v>
      </c>
      <c r="BH52">
        <f t="shared" si="20"/>
        <v>2028</v>
      </c>
      <c r="BI52">
        <f t="shared" si="20"/>
        <v>2028</v>
      </c>
      <c r="BJ52">
        <f t="shared" si="20"/>
        <v>2028</v>
      </c>
      <c r="BK52">
        <f t="shared" si="20"/>
        <v>2029</v>
      </c>
      <c r="BL52">
        <f t="shared" si="20"/>
        <v>2029</v>
      </c>
      <c r="BM52">
        <f t="shared" si="20"/>
        <v>2029</v>
      </c>
      <c r="BN52">
        <f t="shared" si="20"/>
        <v>2029</v>
      </c>
      <c r="BO52">
        <f t="shared" si="20"/>
        <v>2029</v>
      </c>
      <c r="BP52">
        <f t="shared" si="20"/>
        <v>2029</v>
      </c>
      <c r="BQ52">
        <f t="shared" ref="BQ52:BV52" si="21">BQ41</f>
        <v>2029</v>
      </c>
      <c r="BR52">
        <f t="shared" si="21"/>
        <v>2029</v>
      </c>
      <c r="BS52">
        <f t="shared" si="21"/>
        <v>2029</v>
      </c>
      <c r="BT52">
        <f t="shared" si="21"/>
        <v>2029</v>
      </c>
      <c r="BU52">
        <f t="shared" si="21"/>
        <v>2029</v>
      </c>
      <c r="BV52">
        <f t="shared" si="21"/>
        <v>2029</v>
      </c>
    </row>
    <row r="53" spans="2:74" ht="16.5" customHeight="1">
      <c r="F53" s="259" t="s">
        <v>67</v>
      </c>
      <c r="G53" s="259"/>
      <c r="H53" s="259"/>
      <c r="I53" s="209">
        <f>I42</f>
        <v>45474</v>
      </c>
      <c r="J53" s="209">
        <f t="shared" ref="J53:BP53" si="22">J42</f>
        <v>45505</v>
      </c>
      <c r="K53" s="209">
        <f t="shared" si="22"/>
        <v>45536</v>
      </c>
      <c r="L53" s="209">
        <f t="shared" si="22"/>
        <v>45566</v>
      </c>
      <c r="M53" s="209">
        <f t="shared" si="22"/>
        <v>45597</v>
      </c>
      <c r="N53" s="209">
        <f t="shared" si="22"/>
        <v>45627</v>
      </c>
      <c r="O53" s="209">
        <f t="shared" si="22"/>
        <v>45658</v>
      </c>
      <c r="P53" s="209">
        <f t="shared" si="22"/>
        <v>45689</v>
      </c>
      <c r="Q53" s="209">
        <f t="shared" si="22"/>
        <v>45717</v>
      </c>
      <c r="R53" s="209">
        <f t="shared" si="22"/>
        <v>45748</v>
      </c>
      <c r="S53" s="209">
        <f t="shared" si="22"/>
        <v>45778</v>
      </c>
      <c r="T53" s="209">
        <f t="shared" si="22"/>
        <v>45809</v>
      </c>
      <c r="U53" s="209">
        <f t="shared" si="22"/>
        <v>45839</v>
      </c>
      <c r="V53" s="209">
        <f t="shared" si="22"/>
        <v>45870</v>
      </c>
      <c r="W53" s="209">
        <f t="shared" si="22"/>
        <v>45901</v>
      </c>
      <c r="X53" s="209">
        <f t="shared" si="22"/>
        <v>45931</v>
      </c>
      <c r="Y53" s="209">
        <f t="shared" si="22"/>
        <v>45962</v>
      </c>
      <c r="Z53" s="209">
        <f t="shared" si="22"/>
        <v>45992</v>
      </c>
      <c r="AA53" s="209">
        <f t="shared" si="22"/>
        <v>46023</v>
      </c>
      <c r="AB53" s="209">
        <f t="shared" si="22"/>
        <v>46054</v>
      </c>
      <c r="AC53" s="209">
        <f t="shared" si="22"/>
        <v>46082</v>
      </c>
      <c r="AD53" s="209">
        <f t="shared" si="22"/>
        <v>46113</v>
      </c>
      <c r="AE53" s="209">
        <f t="shared" si="22"/>
        <v>46143</v>
      </c>
      <c r="AF53" s="209">
        <f t="shared" si="22"/>
        <v>46174</v>
      </c>
      <c r="AG53" s="209">
        <f t="shared" si="22"/>
        <v>46204</v>
      </c>
      <c r="AH53" s="209">
        <f t="shared" si="22"/>
        <v>46235</v>
      </c>
      <c r="AI53" s="209">
        <f t="shared" si="22"/>
        <v>46266</v>
      </c>
      <c r="AJ53" s="209">
        <f t="shared" si="22"/>
        <v>46296</v>
      </c>
      <c r="AK53" s="209">
        <f t="shared" si="22"/>
        <v>46327</v>
      </c>
      <c r="AL53" s="209">
        <f t="shared" si="22"/>
        <v>46357</v>
      </c>
      <c r="AM53" s="209">
        <f t="shared" si="22"/>
        <v>46388</v>
      </c>
      <c r="AN53" s="209">
        <f t="shared" si="22"/>
        <v>46419</v>
      </c>
      <c r="AO53" s="209">
        <f t="shared" si="22"/>
        <v>46447</v>
      </c>
      <c r="AP53" s="209">
        <f t="shared" si="22"/>
        <v>46478</v>
      </c>
      <c r="AQ53" s="209">
        <f t="shared" si="22"/>
        <v>46508</v>
      </c>
      <c r="AR53" s="209">
        <f t="shared" si="22"/>
        <v>46539</v>
      </c>
      <c r="AS53" s="209">
        <f t="shared" si="22"/>
        <v>46569</v>
      </c>
      <c r="AT53" s="209">
        <f t="shared" si="22"/>
        <v>46600</v>
      </c>
      <c r="AU53" s="209">
        <f t="shared" si="22"/>
        <v>46631</v>
      </c>
      <c r="AV53" s="209">
        <f t="shared" si="22"/>
        <v>46661</v>
      </c>
      <c r="AW53" s="209">
        <f t="shared" si="22"/>
        <v>46692</v>
      </c>
      <c r="AX53" s="209">
        <f t="shared" si="22"/>
        <v>46722</v>
      </c>
      <c r="AY53" s="209">
        <f t="shared" si="22"/>
        <v>46753</v>
      </c>
      <c r="AZ53" s="209">
        <f t="shared" si="22"/>
        <v>46784</v>
      </c>
      <c r="BA53" s="209">
        <f t="shared" si="22"/>
        <v>46813</v>
      </c>
      <c r="BB53" s="209">
        <f t="shared" si="22"/>
        <v>46844</v>
      </c>
      <c r="BC53" s="209">
        <f t="shared" si="22"/>
        <v>46874</v>
      </c>
      <c r="BD53" s="209">
        <f t="shared" si="22"/>
        <v>46905</v>
      </c>
      <c r="BE53" s="209">
        <f t="shared" si="22"/>
        <v>46935</v>
      </c>
      <c r="BF53" s="209">
        <f t="shared" si="22"/>
        <v>46966</v>
      </c>
      <c r="BG53" s="209">
        <f t="shared" si="22"/>
        <v>46997</v>
      </c>
      <c r="BH53" s="209">
        <f t="shared" si="22"/>
        <v>47027</v>
      </c>
      <c r="BI53" s="209">
        <f t="shared" si="22"/>
        <v>47058</v>
      </c>
      <c r="BJ53" s="209">
        <f t="shared" si="22"/>
        <v>47088</v>
      </c>
      <c r="BK53" s="209">
        <f t="shared" si="22"/>
        <v>47119</v>
      </c>
      <c r="BL53" s="209">
        <f t="shared" si="22"/>
        <v>47150</v>
      </c>
      <c r="BM53" s="209">
        <f t="shared" si="22"/>
        <v>47178</v>
      </c>
      <c r="BN53" s="209">
        <f t="shared" si="22"/>
        <v>47209</v>
      </c>
      <c r="BO53" s="209">
        <f t="shared" si="22"/>
        <v>47239</v>
      </c>
      <c r="BP53" s="209">
        <f t="shared" si="22"/>
        <v>47270</v>
      </c>
      <c r="BQ53" s="209">
        <f t="shared" ref="BQ53:BV53" si="23">BQ42</f>
        <v>47300</v>
      </c>
      <c r="BR53" s="209">
        <f t="shared" si="23"/>
        <v>47331</v>
      </c>
      <c r="BS53" s="209">
        <f t="shared" si="23"/>
        <v>47362</v>
      </c>
      <c r="BT53" s="209">
        <f t="shared" si="23"/>
        <v>47392</v>
      </c>
      <c r="BU53" s="209">
        <f t="shared" si="23"/>
        <v>47423</v>
      </c>
      <c r="BV53" s="209">
        <f t="shared" si="23"/>
        <v>47453</v>
      </c>
    </row>
    <row r="54" spans="2:74" ht="46.5">
      <c r="G54" s="3"/>
      <c r="H54" s="68" t="s">
        <v>217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1</v>
      </c>
      <c r="S54" s="109">
        <v>1</v>
      </c>
      <c r="T54" s="109">
        <v>1</v>
      </c>
      <c r="U54" s="109">
        <v>1</v>
      </c>
      <c r="V54" s="109">
        <v>2</v>
      </c>
      <c r="W54" s="109">
        <v>2</v>
      </c>
      <c r="X54" s="109">
        <v>3</v>
      </c>
      <c r="Y54" s="109">
        <v>3</v>
      </c>
      <c r="Z54" s="109">
        <v>3</v>
      </c>
      <c r="AA54" s="109">
        <v>3</v>
      </c>
      <c r="AB54" s="109">
        <v>3</v>
      </c>
      <c r="AC54" s="109">
        <v>3</v>
      </c>
      <c r="AD54" s="109">
        <v>3</v>
      </c>
      <c r="AE54" s="109">
        <v>3</v>
      </c>
      <c r="AF54" s="109">
        <v>4</v>
      </c>
      <c r="AG54" s="109">
        <v>4</v>
      </c>
      <c r="AH54" s="109">
        <v>4</v>
      </c>
      <c r="AI54" s="109">
        <v>4</v>
      </c>
      <c r="AJ54" s="109">
        <v>4</v>
      </c>
      <c r="AK54" s="109">
        <v>4</v>
      </c>
      <c r="AL54" s="109">
        <v>4</v>
      </c>
      <c r="AM54" s="109">
        <f>Risks!C4</f>
        <v>4</v>
      </c>
      <c r="AN54" s="109">
        <v>4</v>
      </c>
      <c r="AO54" s="109">
        <v>4</v>
      </c>
      <c r="AP54" s="109">
        <v>4</v>
      </c>
      <c r="AQ54" s="109">
        <v>4</v>
      </c>
      <c r="AR54" s="109">
        <v>4</v>
      </c>
      <c r="AS54" s="109">
        <v>4</v>
      </c>
      <c r="AT54" s="109">
        <v>4</v>
      </c>
      <c r="AU54" s="109">
        <v>4</v>
      </c>
      <c r="AV54" s="109">
        <v>5</v>
      </c>
      <c r="AW54" s="109">
        <v>5</v>
      </c>
      <c r="AX54" s="109">
        <v>5</v>
      </c>
      <c r="AY54" s="109">
        <v>5</v>
      </c>
      <c r="AZ54" s="109">
        <v>5</v>
      </c>
      <c r="BA54" s="109">
        <v>5</v>
      </c>
      <c r="BB54" s="109">
        <v>5</v>
      </c>
      <c r="BC54" s="109">
        <v>5</v>
      </c>
      <c r="BD54" s="109">
        <v>5</v>
      </c>
      <c r="BE54" s="109">
        <v>6</v>
      </c>
      <c r="BF54" s="109">
        <v>6</v>
      </c>
      <c r="BG54" s="109">
        <v>6</v>
      </c>
      <c r="BH54" s="109">
        <v>6</v>
      </c>
      <c r="BI54" s="109">
        <v>6</v>
      </c>
      <c r="BJ54" s="109">
        <v>6</v>
      </c>
      <c r="BK54" s="109">
        <v>6</v>
      </c>
      <c r="BL54" s="109">
        <v>6</v>
      </c>
      <c r="BM54" s="109">
        <v>6</v>
      </c>
      <c r="BN54" s="109">
        <v>6</v>
      </c>
      <c r="BO54" s="109">
        <v>6</v>
      </c>
      <c r="BP54" s="109">
        <v>6</v>
      </c>
      <c r="BQ54" s="109">
        <v>7</v>
      </c>
      <c r="BR54" s="109">
        <v>7</v>
      </c>
      <c r="BS54" s="109">
        <v>7</v>
      </c>
      <c r="BT54" s="109">
        <v>7</v>
      </c>
      <c r="BU54" s="109">
        <v>7</v>
      </c>
      <c r="BV54" s="109">
        <v>7</v>
      </c>
    </row>
    <row r="55" spans="2:74" ht="46.5">
      <c r="G55" s="3"/>
      <c r="H55" s="68" t="s">
        <v>219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20000000</v>
      </c>
      <c r="S55" s="68">
        <f>R55</f>
        <v>20000000</v>
      </c>
      <c r="T55" s="68">
        <f>S55</f>
        <v>20000000</v>
      </c>
      <c r="U55" s="68">
        <f>T55</f>
        <v>20000000</v>
      </c>
      <c r="V55" s="68">
        <f>U55</f>
        <v>20000000</v>
      </c>
      <c r="W55" s="68">
        <f t="shared" ref="W55:Z55" si="24">V55</f>
        <v>20000000</v>
      </c>
      <c r="X55" s="68">
        <f t="shared" si="24"/>
        <v>20000000</v>
      </c>
      <c r="Y55" s="68">
        <f t="shared" si="24"/>
        <v>20000000</v>
      </c>
      <c r="Z55" s="68">
        <f t="shared" si="24"/>
        <v>20000000</v>
      </c>
      <c r="AA55" s="109">
        <f>Z55*(1+40%)</f>
        <v>28000000</v>
      </c>
      <c r="AB55" s="68">
        <f>AA55</f>
        <v>28000000</v>
      </c>
      <c r="AC55" s="68">
        <f>AB55</f>
        <v>28000000</v>
      </c>
      <c r="AD55" s="68">
        <f t="shared" ref="AD55:AL55" si="25">AC55</f>
        <v>28000000</v>
      </c>
      <c r="AE55" s="68">
        <f t="shared" si="25"/>
        <v>28000000</v>
      </c>
      <c r="AF55" s="68">
        <f t="shared" si="25"/>
        <v>28000000</v>
      </c>
      <c r="AG55" s="68">
        <f t="shared" si="25"/>
        <v>28000000</v>
      </c>
      <c r="AH55" s="68">
        <f t="shared" si="25"/>
        <v>28000000</v>
      </c>
      <c r="AI55" s="68">
        <f t="shared" si="25"/>
        <v>28000000</v>
      </c>
      <c r="AJ55" s="68">
        <f t="shared" si="25"/>
        <v>28000000</v>
      </c>
      <c r="AK55" s="68">
        <f t="shared" si="25"/>
        <v>28000000</v>
      </c>
      <c r="AL55" s="68">
        <f t="shared" si="25"/>
        <v>28000000</v>
      </c>
      <c r="AM55" s="109">
        <f>Risks!C5</f>
        <v>39200000</v>
      </c>
      <c r="AN55" s="68">
        <f t="shared" ref="AN55:AX55" si="26">AM55</f>
        <v>39200000</v>
      </c>
      <c r="AO55" s="68">
        <f t="shared" si="26"/>
        <v>39200000</v>
      </c>
      <c r="AP55" s="68">
        <f t="shared" si="26"/>
        <v>39200000</v>
      </c>
      <c r="AQ55" s="68">
        <f t="shared" si="26"/>
        <v>39200000</v>
      </c>
      <c r="AR55" s="68">
        <f t="shared" si="26"/>
        <v>39200000</v>
      </c>
      <c r="AS55" s="68">
        <f t="shared" si="26"/>
        <v>39200000</v>
      </c>
      <c r="AT55" s="68">
        <f t="shared" si="26"/>
        <v>39200000</v>
      </c>
      <c r="AU55" s="68">
        <f t="shared" si="26"/>
        <v>39200000</v>
      </c>
      <c r="AV55" s="68">
        <f t="shared" si="26"/>
        <v>39200000</v>
      </c>
      <c r="AW55" s="68">
        <f t="shared" si="26"/>
        <v>39200000</v>
      </c>
      <c r="AX55" s="68">
        <f t="shared" si="26"/>
        <v>39200000</v>
      </c>
      <c r="AY55" s="109">
        <f>AX55*(1+40%)</f>
        <v>54880000</v>
      </c>
      <c r="AZ55" s="68">
        <f t="shared" ref="AZ55:BD55" si="27">AY55</f>
        <v>54880000</v>
      </c>
      <c r="BA55" s="68">
        <f t="shared" si="27"/>
        <v>54880000</v>
      </c>
      <c r="BB55" s="68">
        <f t="shared" si="27"/>
        <v>54880000</v>
      </c>
      <c r="BC55" s="68">
        <f t="shared" si="27"/>
        <v>54880000</v>
      </c>
      <c r="BD55" s="68">
        <f t="shared" si="27"/>
        <v>54880000</v>
      </c>
      <c r="BE55" s="68">
        <f>BD55</f>
        <v>54880000</v>
      </c>
      <c r="BF55" s="68">
        <f>BE55</f>
        <v>54880000</v>
      </c>
      <c r="BG55" s="68">
        <f t="shared" ref="BG55:BP55" si="28">BF55</f>
        <v>54880000</v>
      </c>
      <c r="BH55" s="68">
        <f t="shared" si="28"/>
        <v>54880000</v>
      </c>
      <c r="BI55" s="68">
        <f t="shared" si="28"/>
        <v>54880000</v>
      </c>
      <c r="BJ55" s="68">
        <f t="shared" si="28"/>
        <v>54880000</v>
      </c>
      <c r="BK55" s="109">
        <f>BJ55*(1+40%)</f>
        <v>76832000</v>
      </c>
      <c r="BL55" s="68">
        <f t="shared" si="28"/>
        <v>76832000</v>
      </c>
      <c r="BM55" s="68">
        <f t="shared" si="28"/>
        <v>76832000</v>
      </c>
      <c r="BN55" s="68">
        <f t="shared" si="28"/>
        <v>76832000</v>
      </c>
      <c r="BO55" s="68">
        <f t="shared" si="28"/>
        <v>76832000</v>
      </c>
      <c r="BP55" s="68">
        <f t="shared" si="28"/>
        <v>76832000</v>
      </c>
      <c r="BQ55" s="68">
        <f t="shared" ref="BQ55" si="29">BP55</f>
        <v>76832000</v>
      </c>
      <c r="BR55" s="68">
        <f t="shared" ref="BR55" si="30">BQ55</f>
        <v>76832000</v>
      </c>
      <c r="BS55" s="68">
        <f t="shared" ref="BS55" si="31">BR55</f>
        <v>76832000</v>
      </c>
      <c r="BT55" s="68">
        <f t="shared" ref="BT55" si="32">BS55</f>
        <v>76832000</v>
      </c>
      <c r="BU55" s="68">
        <f t="shared" ref="BU55" si="33">BT55</f>
        <v>76832000</v>
      </c>
      <c r="BV55" s="68">
        <f t="shared" ref="BV55" si="34">BU55</f>
        <v>76832000</v>
      </c>
    </row>
    <row r="56" spans="2:74">
      <c r="G56" s="3"/>
      <c r="H56" s="45"/>
    </row>
    <row r="57" spans="2:74">
      <c r="G57" s="3"/>
      <c r="H57" s="45"/>
    </row>
    <row r="58" spans="2:74">
      <c r="G58" s="3"/>
      <c r="H58" s="45"/>
    </row>
    <row r="59" spans="2:74">
      <c r="G59" s="3"/>
      <c r="H59" s="45"/>
    </row>
    <row r="60" spans="2:74">
      <c r="G60" s="3"/>
      <c r="H60" s="45"/>
    </row>
    <row r="61" spans="2:74">
      <c r="G61" s="3"/>
      <c r="H61" s="45"/>
    </row>
    <row r="62" spans="2:74">
      <c r="G62" s="3"/>
      <c r="H62" s="45"/>
    </row>
    <row r="63" spans="2:74" ht="15.5">
      <c r="B63" s="23"/>
      <c r="C63" s="32"/>
      <c r="D63" s="33"/>
      <c r="G63" s="3"/>
      <c r="H63" s="45"/>
    </row>
    <row r="64" spans="2:74" ht="15.5">
      <c r="B64" s="23"/>
      <c r="C64" s="32"/>
      <c r="D64" s="33"/>
      <c r="G64" s="3"/>
      <c r="H64" s="45"/>
    </row>
    <row r="65" spans="2:70" ht="15.5">
      <c r="B65" s="23"/>
      <c r="C65" s="32"/>
      <c r="D65" s="33"/>
      <c r="G65" s="3"/>
      <c r="H65" s="45"/>
    </row>
    <row r="66" spans="2:70" ht="15.5">
      <c r="B66" s="23"/>
      <c r="C66" s="32"/>
      <c r="D66" s="33"/>
      <c r="H66" s="45"/>
    </row>
    <row r="67" spans="2:70" ht="25">
      <c r="B67" s="263" t="s">
        <v>40</v>
      </c>
      <c r="C67" s="263"/>
      <c r="D67" s="33"/>
      <c r="H67" s="45"/>
    </row>
    <row r="68" spans="2:70" ht="16" thickBot="1">
      <c r="B68" s="23" t="s">
        <v>39</v>
      </c>
      <c r="C68" s="32"/>
      <c r="D68" s="33"/>
      <c r="H68" s="45"/>
    </row>
    <row r="69" spans="2:70" ht="46.5">
      <c r="B69" s="4" t="s">
        <v>41</v>
      </c>
      <c r="C69" s="54">
        <v>7000000</v>
      </c>
      <c r="D69" s="46" t="s">
        <v>275</v>
      </c>
      <c r="F69" s="6" t="s">
        <v>267</v>
      </c>
      <c r="G69" s="201">
        <f>C69</f>
        <v>7000000</v>
      </c>
      <c r="H69" s="45">
        <f>G69-G71</f>
        <v>6883333.333333333</v>
      </c>
      <c r="I69" s="45">
        <f t="shared" ref="I69:BC69" si="35">H69-H71</f>
        <v>6766666.666666666</v>
      </c>
      <c r="J69" s="45">
        <f t="shared" si="35"/>
        <v>6649999.9999999991</v>
      </c>
      <c r="K69" s="45">
        <f t="shared" si="35"/>
        <v>6533333.3333333321</v>
      </c>
      <c r="L69" s="45">
        <f t="shared" si="35"/>
        <v>6416666.6666666651</v>
      </c>
      <c r="M69" s="45">
        <f t="shared" si="35"/>
        <v>6299999.9999999981</v>
      </c>
      <c r="N69" s="45">
        <f t="shared" si="35"/>
        <v>6183333.3333333312</v>
      </c>
      <c r="O69" s="45">
        <f t="shared" si="35"/>
        <v>6066666.6666666642</v>
      </c>
      <c r="P69" s="45">
        <f t="shared" si="35"/>
        <v>5949999.9999999972</v>
      </c>
      <c r="Q69" s="45">
        <f t="shared" si="35"/>
        <v>5833333.3333333302</v>
      </c>
      <c r="R69" s="45">
        <f t="shared" si="35"/>
        <v>5716666.6666666633</v>
      </c>
      <c r="S69" s="45">
        <f t="shared" si="35"/>
        <v>5599999.9999999963</v>
      </c>
      <c r="T69" s="45">
        <f t="shared" si="35"/>
        <v>5483333.3333333293</v>
      </c>
      <c r="U69" s="45">
        <f t="shared" si="35"/>
        <v>5366666.6666666623</v>
      </c>
      <c r="V69" s="45">
        <f t="shared" si="35"/>
        <v>5249999.9999999953</v>
      </c>
      <c r="W69" s="45">
        <f t="shared" si="35"/>
        <v>5133333.3333333284</v>
      </c>
      <c r="X69" s="45">
        <f t="shared" si="35"/>
        <v>5016666.6666666614</v>
      </c>
      <c r="Y69" s="45">
        <f t="shared" si="35"/>
        <v>4899999.9999999944</v>
      </c>
      <c r="Z69" s="45">
        <f t="shared" si="35"/>
        <v>4783333.3333333274</v>
      </c>
      <c r="AA69" s="45">
        <f t="shared" si="35"/>
        <v>4666666.6666666605</v>
      </c>
      <c r="AB69" s="45">
        <f t="shared" si="35"/>
        <v>4549999.9999999935</v>
      </c>
      <c r="AC69" s="45">
        <f t="shared" si="35"/>
        <v>4433333.3333333265</v>
      </c>
      <c r="AD69" s="45">
        <f t="shared" si="35"/>
        <v>4316666.6666666595</v>
      </c>
      <c r="AE69" s="45">
        <f t="shared" si="35"/>
        <v>4199999.9999999925</v>
      </c>
      <c r="AF69" s="45">
        <f t="shared" si="35"/>
        <v>4083333.333333326</v>
      </c>
      <c r="AG69" s="45">
        <f t="shared" si="35"/>
        <v>3966666.6666666595</v>
      </c>
      <c r="AH69" s="45">
        <f t="shared" si="35"/>
        <v>3849999.999999993</v>
      </c>
      <c r="AI69" s="45">
        <f t="shared" si="35"/>
        <v>3733333.3333333265</v>
      </c>
      <c r="AJ69" s="45">
        <f t="shared" si="35"/>
        <v>3616666.66666666</v>
      </c>
      <c r="AK69" s="45">
        <f t="shared" si="35"/>
        <v>3499999.9999999935</v>
      </c>
      <c r="AL69" s="45">
        <f t="shared" si="35"/>
        <v>3383333.333333327</v>
      </c>
      <c r="AM69" s="45">
        <f t="shared" si="35"/>
        <v>3266666.6666666605</v>
      </c>
      <c r="AN69" s="45">
        <f t="shared" si="35"/>
        <v>3149999.9999999939</v>
      </c>
      <c r="AO69" s="45">
        <f t="shared" si="35"/>
        <v>3033333.3333333274</v>
      </c>
      <c r="AP69" s="45">
        <f t="shared" si="35"/>
        <v>2916666.6666666609</v>
      </c>
      <c r="AQ69" s="45">
        <f t="shared" si="35"/>
        <v>2799999.9999999944</v>
      </c>
      <c r="AR69" s="45">
        <f t="shared" si="35"/>
        <v>2683333.3333333279</v>
      </c>
      <c r="AS69" s="45">
        <f t="shared" si="35"/>
        <v>2566666.6666666614</v>
      </c>
      <c r="AT69" s="45">
        <f t="shared" si="35"/>
        <v>2449999.9999999949</v>
      </c>
      <c r="AU69" s="45">
        <f t="shared" si="35"/>
        <v>2333333.3333333284</v>
      </c>
      <c r="AV69" s="45">
        <f t="shared" si="35"/>
        <v>2216666.6666666619</v>
      </c>
      <c r="AW69" s="45">
        <f t="shared" si="35"/>
        <v>2099999.9999999953</v>
      </c>
      <c r="AX69" s="45">
        <f t="shared" si="35"/>
        <v>1983333.3333333286</v>
      </c>
      <c r="AY69" s="45">
        <f t="shared" si="35"/>
        <v>1866666.6666666619</v>
      </c>
      <c r="AZ69" s="45">
        <f t="shared" si="35"/>
        <v>1749999.9999999951</v>
      </c>
      <c r="BA69" s="45">
        <f t="shared" si="35"/>
        <v>1633333.3333333284</v>
      </c>
      <c r="BB69" s="45">
        <f t="shared" si="35"/>
        <v>1516666.6666666616</v>
      </c>
      <c r="BC69" s="45">
        <f t="shared" si="35"/>
        <v>1399999.9999999949</v>
      </c>
      <c r="BD69" s="45">
        <f t="shared" ref="BD69:BO69" si="36">BC69-BC71</f>
        <v>1283333.3333333281</v>
      </c>
      <c r="BE69" s="45">
        <f t="shared" si="36"/>
        <v>1166666.6666666614</v>
      </c>
      <c r="BF69" s="45">
        <f t="shared" si="36"/>
        <v>1049999.9999999946</v>
      </c>
      <c r="BG69" s="45">
        <f t="shared" si="36"/>
        <v>933333.33333332802</v>
      </c>
      <c r="BH69" s="45">
        <f t="shared" si="36"/>
        <v>816666.66666666139</v>
      </c>
      <c r="BI69" s="45">
        <f t="shared" si="36"/>
        <v>699999.99999999476</v>
      </c>
      <c r="BJ69" s="45">
        <f t="shared" si="36"/>
        <v>583333.33333332813</v>
      </c>
      <c r="BK69" s="45">
        <f t="shared" si="36"/>
        <v>466666.66666666145</v>
      </c>
      <c r="BL69" s="45">
        <f t="shared" si="36"/>
        <v>349999.99999999476</v>
      </c>
      <c r="BM69" s="45">
        <f t="shared" si="36"/>
        <v>233333.33333332808</v>
      </c>
      <c r="BN69" s="45">
        <f t="shared" si="36"/>
        <v>116666.6666666614</v>
      </c>
      <c r="BO69" s="45">
        <f t="shared" si="36"/>
        <v>-5.2677933126688004E-9</v>
      </c>
      <c r="BP69" s="45"/>
      <c r="BQ69" s="45"/>
      <c r="BR69" s="45"/>
    </row>
    <row r="70" spans="2:70" ht="46.5">
      <c r="B70" s="8" t="s">
        <v>42</v>
      </c>
      <c r="C70" s="55">
        <v>0.22</v>
      </c>
      <c r="D70" s="46"/>
      <c r="F70" s="6" t="s">
        <v>268</v>
      </c>
      <c r="G70">
        <f>G69*$C$70/12</f>
        <v>128333.33333333333</v>
      </c>
      <c r="H70" s="107">
        <f>H69*$C$70/12</f>
        <v>126194.44444444444</v>
      </c>
      <c r="I70" s="107">
        <f t="shared" ref="I70:BC70" si="37">I69*$C$70/12</f>
        <v>124055.55555555555</v>
      </c>
      <c r="J70" s="107">
        <f t="shared" si="37"/>
        <v>121916.66666666664</v>
      </c>
      <c r="K70" s="107">
        <f t="shared" si="37"/>
        <v>119777.77777777775</v>
      </c>
      <c r="L70" s="107">
        <f t="shared" si="37"/>
        <v>117638.88888888886</v>
      </c>
      <c r="M70" s="107">
        <f t="shared" si="37"/>
        <v>115499.99999999996</v>
      </c>
      <c r="N70" s="107">
        <f t="shared" si="37"/>
        <v>113361.11111111107</v>
      </c>
      <c r="O70" s="107">
        <f t="shared" si="37"/>
        <v>111222.22222222218</v>
      </c>
      <c r="P70" s="107">
        <f t="shared" si="37"/>
        <v>109083.33333333327</v>
      </c>
      <c r="Q70" s="107">
        <f t="shared" si="37"/>
        <v>106944.44444444438</v>
      </c>
      <c r="R70" s="107">
        <f t="shared" si="37"/>
        <v>104805.55555555549</v>
      </c>
      <c r="S70" s="107">
        <f t="shared" si="37"/>
        <v>102666.66666666661</v>
      </c>
      <c r="T70" s="107">
        <f t="shared" si="37"/>
        <v>100527.77777777771</v>
      </c>
      <c r="U70" s="107">
        <f t="shared" si="37"/>
        <v>98388.888888888818</v>
      </c>
      <c r="V70" s="107">
        <f t="shared" si="37"/>
        <v>96249.999999999927</v>
      </c>
      <c r="W70" s="107">
        <f t="shared" si="37"/>
        <v>94111.111111111022</v>
      </c>
      <c r="X70" s="107">
        <f t="shared" si="37"/>
        <v>91972.222222222132</v>
      </c>
      <c r="Y70" s="107">
        <f t="shared" si="37"/>
        <v>89833.333333333241</v>
      </c>
      <c r="Z70" s="107">
        <f t="shared" si="37"/>
        <v>87694.444444444336</v>
      </c>
      <c r="AA70" s="107">
        <f t="shared" si="37"/>
        <v>85555.555555555446</v>
      </c>
      <c r="AB70" s="107">
        <f t="shared" si="37"/>
        <v>83416.666666666555</v>
      </c>
      <c r="AC70" s="107">
        <f t="shared" si="37"/>
        <v>81277.77777777765</v>
      </c>
      <c r="AD70" s="107">
        <f t="shared" si="37"/>
        <v>79138.88888888876</v>
      </c>
      <c r="AE70" s="107">
        <f t="shared" si="37"/>
        <v>76999.999999999869</v>
      </c>
      <c r="AF70" s="107">
        <f t="shared" si="37"/>
        <v>74861.111111110979</v>
      </c>
      <c r="AG70" s="107">
        <f t="shared" si="37"/>
        <v>72722.222222222088</v>
      </c>
      <c r="AH70" s="107">
        <f t="shared" si="37"/>
        <v>70583.333333333212</v>
      </c>
      <c r="AI70" s="107">
        <f t="shared" si="37"/>
        <v>68444.444444444322</v>
      </c>
      <c r="AJ70" s="107">
        <f t="shared" si="37"/>
        <v>66305.555555555431</v>
      </c>
      <c r="AK70" s="107">
        <f t="shared" si="37"/>
        <v>64166.666666666548</v>
      </c>
      <c r="AL70" s="107">
        <f t="shared" si="37"/>
        <v>62027.777777777665</v>
      </c>
      <c r="AM70" s="107">
        <f t="shared" si="37"/>
        <v>59888.888888888781</v>
      </c>
      <c r="AN70" s="107">
        <f t="shared" si="37"/>
        <v>57749.999999999891</v>
      </c>
      <c r="AO70" s="107">
        <f t="shared" si="37"/>
        <v>55611.111111111008</v>
      </c>
      <c r="AP70" s="107">
        <f t="shared" si="37"/>
        <v>53472.222222222124</v>
      </c>
      <c r="AQ70" s="107">
        <f t="shared" si="37"/>
        <v>51333.333333333227</v>
      </c>
      <c r="AR70" s="107">
        <f t="shared" si="37"/>
        <v>49194.444444444343</v>
      </c>
      <c r="AS70" s="107">
        <f t="shared" si="37"/>
        <v>47055.555555555453</v>
      </c>
      <c r="AT70" s="107">
        <f t="shared" si="37"/>
        <v>44916.66666666657</v>
      </c>
      <c r="AU70" s="107">
        <f t="shared" si="37"/>
        <v>42777.777777777686</v>
      </c>
      <c r="AV70" s="107">
        <f t="shared" si="37"/>
        <v>40638.888888888803</v>
      </c>
      <c r="AW70" s="107">
        <f t="shared" si="37"/>
        <v>38499.999999999913</v>
      </c>
      <c r="AX70" s="107">
        <f t="shared" si="37"/>
        <v>36361.111111111022</v>
      </c>
      <c r="AY70" s="107">
        <f t="shared" si="37"/>
        <v>34222.222222222139</v>
      </c>
      <c r="AZ70" s="107">
        <f t="shared" si="37"/>
        <v>32083.333333333245</v>
      </c>
      <c r="BA70" s="107">
        <f t="shared" si="37"/>
        <v>29944.444444444354</v>
      </c>
      <c r="BB70" s="107">
        <f t="shared" si="37"/>
        <v>27805.555555555464</v>
      </c>
      <c r="BC70" s="107">
        <f t="shared" si="37"/>
        <v>25666.666666666573</v>
      </c>
      <c r="BD70" s="107">
        <f t="shared" ref="BD70" si="38">BD69*$C$70/12</f>
        <v>23527.777777777683</v>
      </c>
      <c r="BE70" s="107">
        <f t="shared" ref="BE70" si="39">BE69*$C$70/12</f>
        <v>21388.888888888792</v>
      </c>
      <c r="BF70" s="107">
        <f t="shared" ref="BF70" si="40">BF69*$C$70/12</f>
        <v>19249.999999999902</v>
      </c>
      <c r="BG70" s="107">
        <f t="shared" ref="BG70" si="41">BG69*$C$70/12</f>
        <v>17111.111111111015</v>
      </c>
      <c r="BH70" s="107">
        <f t="shared" ref="BH70" si="42">BH69*$C$70/12</f>
        <v>14972.222222222124</v>
      </c>
      <c r="BI70" s="107">
        <f t="shared" ref="BI70" si="43">BI69*$C$70/12</f>
        <v>12833.333333333236</v>
      </c>
      <c r="BJ70" s="107">
        <f t="shared" ref="BJ70" si="44">BJ69*$C$70/12</f>
        <v>10694.444444444349</v>
      </c>
      <c r="BK70" s="107">
        <f t="shared" ref="BK70" si="45">BK69*$C$70/12</f>
        <v>8555.5555555554602</v>
      </c>
      <c r="BL70" s="107">
        <f t="shared" ref="BL70" si="46">BL69*$C$70/12</f>
        <v>6416.6666666665706</v>
      </c>
      <c r="BM70" s="107">
        <f t="shared" ref="BM70" si="47">BM69*$C$70/12</f>
        <v>4277.7777777776819</v>
      </c>
      <c r="BN70" s="107">
        <f t="shared" ref="BN70" si="48">BN69*$C$70/12</f>
        <v>2138.8888888887923</v>
      </c>
      <c r="BO70" s="107">
        <f t="shared" ref="BO70" si="49">BO69*$C$70/12</f>
        <v>-9.6576210732261341E-11</v>
      </c>
      <c r="BP70" s="107"/>
      <c r="BQ70" s="107"/>
      <c r="BR70" s="107"/>
    </row>
    <row r="71" spans="2:70" ht="31.5" thickBot="1">
      <c r="B71" s="8" t="s">
        <v>43</v>
      </c>
      <c r="C71" s="56">
        <v>60</v>
      </c>
      <c r="D71" s="46" t="s">
        <v>276</v>
      </c>
      <c r="F71" s="10" t="s">
        <v>269</v>
      </c>
      <c r="G71" s="201">
        <f>$C$72</f>
        <v>116666.66666666667</v>
      </c>
      <c r="H71" s="201">
        <f>$C$72</f>
        <v>116666.66666666667</v>
      </c>
      <c r="I71" s="201">
        <f t="shared" ref="I71:BO71" si="50">$C$72</f>
        <v>116666.66666666667</v>
      </c>
      <c r="J71" s="201">
        <f t="shared" si="50"/>
        <v>116666.66666666667</v>
      </c>
      <c r="K71" s="201">
        <f t="shared" si="50"/>
        <v>116666.66666666667</v>
      </c>
      <c r="L71" s="201">
        <f t="shared" si="50"/>
        <v>116666.66666666667</v>
      </c>
      <c r="M71" s="201">
        <f t="shared" si="50"/>
        <v>116666.66666666667</v>
      </c>
      <c r="N71" s="201">
        <f t="shared" si="50"/>
        <v>116666.66666666667</v>
      </c>
      <c r="O71" s="201">
        <f t="shared" si="50"/>
        <v>116666.66666666667</v>
      </c>
      <c r="P71" s="201">
        <f t="shared" si="50"/>
        <v>116666.66666666667</v>
      </c>
      <c r="Q71" s="201">
        <f t="shared" si="50"/>
        <v>116666.66666666667</v>
      </c>
      <c r="R71" s="201">
        <f t="shared" si="50"/>
        <v>116666.66666666667</v>
      </c>
      <c r="S71" s="201">
        <f t="shared" si="50"/>
        <v>116666.66666666667</v>
      </c>
      <c r="T71" s="201">
        <f t="shared" si="50"/>
        <v>116666.66666666667</v>
      </c>
      <c r="U71" s="201">
        <f t="shared" si="50"/>
        <v>116666.66666666667</v>
      </c>
      <c r="V71" s="201">
        <f t="shared" si="50"/>
        <v>116666.66666666667</v>
      </c>
      <c r="W71" s="201">
        <f t="shared" si="50"/>
        <v>116666.66666666667</v>
      </c>
      <c r="X71" s="201">
        <f t="shared" si="50"/>
        <v>116666.66666666667</v>
      </c>
      <c r="Y71" s="201">
        <f t="shared" si="50"/>
        <v>116666.66666666667</v>
      </c>
      <c r="Z71" s="201">
        <f t="shared" si="50"/>
        <v>116666.66666666667</v>
      </c>
      <c r="AA71" s="201">
        <f t="shared" si="50"/>
        <v>116666.66666666667</v>
      </c>
      <c r="AB71" s="201">
        <f t="shared" si="50"/>
        <v>116666.66666666667</v>
      </c>
      <c r="AC71" s="201">
        <f t="shared" si="50"/>
        <v>116666.66666666667</v>
      </c>
      <c r="AD71" s="201">
        <f t="shared" si="50"/>
        <v>116666.66666666667</v>
      </c>
      <c r="AE71" s="201">
        <f t="shared" si="50"/>
        <v>116666.66666666667</v>
      </c>
      <c r="AF71" s="201">
        <f t="shared" si="50"/>
        <v>116666.66666666667</v>
      </c>
      <c r="AG71" s="201">
        <f t="shared" si="50"/>
        <v>116666.66666666667</v>
      </c>
      <c r="AH71" s="201">
        <f t="shared" si="50"/>
        <v>116666.66666666667</v>
      </c>
      <c r="AI71" s="201">
        <f t="shared" si="50"/>
        <v>116666.66666666667</v>
      </c>
      <c r="AJ71" s="201">
        <f t="shared" si="50"/>
        <v>116666.66666666667</v>
      </c>
      <c r="AK71" s="201">
        <f t="shared" si="50"/>
        <v>116666.66666666667</v>
      </c>
      <c r="AL71" s="201">
        <f t="shared" si="50"/>
        <v>116666.66666666667</v>
      </c>
      <c r="AM71" s="201">
        <f t="shared" si="50"/>
        <v>116666.66666666667</v>
      </c>
      <c r="AN71" s="201">
        <f t="shared" si="50"/>
        <v>116666.66666666667</v>
      </c>
      <c r="AO71" s="201">
        <f t="shared" si="50"/>
        <v>116666.66666666667</v>
      </c>
      <c r="AP71" s="201">
        <f t="shared" si="50"/>
        <v>116666.66666666667</v>
      </c>
      <c r="AQ71" s="201">
        <f t="shared" si="50"/>
        <v>116666.66666666667</v>
      </c>
      <c r="AR71" s="201">
        <f t="shared" si="50"/>
        <v>116666.66666666667</v>
      </c>
      <c r="AS71" s="201">
        <f t="shared" si="50"/>
        <v>116666.66666666667</v>
      </c>
      <c r="AT71" s="201">
        <f t="shared" si="50"/>
        <v>116666.66666666667</v>
      </c>
      <c r="AU71" s="201">
        <f t="shared" si="50"/>
        <v>116666.66666666667</v>
      </c>
      <c r="AV71" s="201">
        <f t="shared" si="50"/>
        <v>116666.66666666667</v>
      </c>
      <c r="AW71" s="201">
        <f t="shared" si="50"/>
        <v>116666.66666666667</v>
      </c>
      <c r="AX71" s="201">
        <f t="shared" si="50"/>
        <v>116666.66666666667</v>
      </c>
      <c r="AY71" s="201">
        <f t="shared" si="50"/>
        <v>116666.66666666667</v>
      </c>
      <c r="AZ71" s="201">
        <f t="shared" si="50"/>
        <v>116666.66666666667</v>
      </c>
      <c r="BA71" s="201">
        <f t="shared" si="50"/>
        <v>116666.66666666667</v>
      </c>
      <c r="BB71" s="201">
        <f t="shared" si="50"/>
        <v>116666.66666666667</v>
      </c>
      <c r="BC71" s="201">
        <f t="shared" si="50"/>
        <v>116666.66666666667</v>
      </c>
      <c r="BD71" s="201">
        <f t="shared" si="50"/>
        <v>116666.66666666667</v>
      </c>
      <c r="BE71" s="201">
        <f t="shared" si="50"/>
        <v>116666.66666666667</v>
      </c>
      <c r="BF71" s="201">
        <f t="shared" si="50"/>
        <v>116666.66666666667</v>
      </c>
      <c r="BG71" s="201">
        <f t="shared" si="50"/>
        <v>116666.66666666667</v>
      </c>
      <c r="BH71" s="201">
        <f t="shared" si="50"/>
        <v>116666.66666666667</v>
      </c>
      <c r="BI71" s="201">
        <f t="shared" si="50"/>
        <v>116666.66666666667</v>
      </c>
      <c r="BJ71" s="201">
        <f t="shared" si="50"/>
        <v>116666.66666666667</v>
      </c>
      <c r="BK71" s="201">
        <f t="shared" si="50"/>
        <v>116666.66666666667</v>
      </c>
      <c r="BL71" s="201">
        <f t="shared" si="50"/>
        <v>116666.66666666667</v>
      </c>
      <c r="BM71" s="201">
        <f t="shared" si="50"/>
        <v>116666.66666666667</v>
      </c>
      <c r="BN71" s="201">
        <f t="shared" si="50"/>
        <v>116666.66666666667</v>
      </c>
      <c r="BO71" s="201">
        <f t="shared" si="50"/>
        <v>116666.66666666667</v>
      </c>
      <c r="BP71" s="201"/>
      <c r="BQ71" s="201"/>
      <c r="BR71" s="201"/>
    </row>
    <row r="72" spans="2:70" ht="16" thickBot="1">
      <c r="B72" s="47" t="s">
        <v>44</v>
      </c>
      <c r="C72" s="57">
        <f>C69/C71</f>
        <v>116666.66666666667</v>
      </c>
      <c r="D72" s="46" t="s">
        <v>275</v>
      </c>
      <c r="H72" s="45"/>
    </row>
    <row r="73" spans="2:70" ht="16" thickBot="1">
      <c r="B73" s="23" t="s">
        <v>47</v>
      </c>
      <c r="C73" s="32"/>
      <c r="D73" s="33"/>
      <c r="H73" s="45"/>
    </row>
    <row r="74" spans="2:70" ht="16" thickBot="1">
      <c r="B74" s="48" t="s">
        <v>46</v>
      </c>
      <c r="C74" s="58">
        <v>5000000</v>
      </c>
      <c r="D74" s="46" t="s">
        <v>275</v>
      </c>
      <c r="H74" s="45"/>
    </row>
    <row r="75" spans="2:70" ht="15.5">
      <c r="B75" s="23"/>
      <c r="C75" s="32"/>
      <c r="D75" s="33"/>
      <c r="H75" s="45"/>
    </row>
    <row r="76" spans="2:70" ht="15.5">
      <c r="B76" s="23" t="s">
        <v>57</v>
      </c>
      <c r="C76" s="32"/>
      <c r="D76" s="33"/>
      <c r="H76" s="45"/>
    </row>
    <row r="77" spans="2:70" ht="15.5">
      <c r="B77" s="23" t="s">
        <v>55</v>
      </c>
      <c r="C77" s="32"/>
      <c r="D77" s="33"/>
      <c r="H77" s="45"/>
    </row>
    <row r="78" spans="2:70" ht="16" thickBot="1">
      <c r="B78" s="47" t="s">
        <v>48</v>
      </c>
      <c r="C78" s="206">
        <v>15000000</v>
      </c>
      <c r="D78" s="47" t="s">
        <v>275</v>
      </c>
      <c r="H78" s="45"/>
      <c r="I78" t="s">
        <v>155</v>
      </c>
      <c r="J78">
        <v>5000000</v>
      </c>
    </row>
    <row r="79" spans="2:70" ht="16" thickBot="1">
      <c r="B79" s="47" t="s">
        <v>82</v>
      </c>
      <c r="C79" s="105">
        <v>0.2</v>
      </c>
      <c r="D79" s="47"/>
      <c r="H79" s="45"/>
      <c r="I79" t="s">
        <v>55</v>
      </c>
    </row>
    <row r="80" spans="2:70" ht="16" thickBot="1">
      <c r="B80" s="47" t="s">
        <v>83</v>
      </c>
      <c r="C80" s="53">
        <v>12</v>
      </c>
      <c r="D80" s="47" t="s">
        <v>276</v>
      </c>
      <c r="H80" s="45"/>
      <c r="I80" t="s">
        <v>200</v>
      </c>
      <c r="J80">
        <v>15000000</v>
      </c>
    </row>
    <row r="81" spans="2:10" ht="15.5">
      <c r="B81" s="49"/>
      <c r="C81" s="32"/>
      <c r="D81" s="50"/>
      <c r="H81" s="45"/>
      <c r="I81" t="s">
        <v>201</v>
      </c>
      <c r="J81">
        <v>0.1</v>
      </c>
    </row>
    <row r="82" spans="2:10">
      <c r="C82" s="50" t="s">
        <v>50</v>
      </c>
      <c r="D82" s="50" t="s">
        <v>51</v>
      </c>
      <c r="E82" s="50" t="s">
        <v>52</v>
      </c>
      <c r="F82" s="50" t="s">
        <v>53</v>
      </c>
      <c r="G82" s="50" t="s">
        <v>54</v>
      </c>
      <c r="I82" t="s">
        <v>202</v>
      </c>
      <c r="J82">
        <v>12</v>
      </c>
    </row>
    <row r="83" spans="2:10" ht="16" thickBot="1">
      <c r="B83" s="47" t="s">
        <v>49</v>
      </c>
      <c r="C83" s="200">
        <f>C79</f>
        <v>0.2</v>
      </c>
      <c r="D83" s="50">
        <f>C83</f>
        <v>0.2</v>
      </c>
      <c r="E83" s="51">
        <f>D83</f>
        <v>0.2</v>
      </c>
      <c r="F83" s="51">
        <f>E83</f>
        <v>0.2</v>
      </c>
      <c r="G83" s="51">
        <f>F83</f>
        <v>0.2</v>
      </c>
      <c r="H83" s="45"/>
      <c r="I83" t="s">
        <v>58</v>
      </c>
      <c r="J83">
        <v>5000000</v>
      </c>
    </row>
    <row r="84" spans="2:10" ht="15.5">
      <c r="B84" s="46"/>
      <c r="C84" s="32"/>
      <c r="D84" s="51"/>
      <c r="E84" s="51"/>
      <c r="F84" s="51"/>
      <c r="G84" s="51"/>
      <c r="H84" s="45"/>
    </row>
    <row r="85" spans="2:10" ht="15.5">
      <c r="B85" s="23" t="s">
        <v>56</v>
      </c>
      <c r="C85" s="32"/>
      <c r="D85" s="51"/>
      <c r="E85" s="51"/>
      <c r="F85" s="51"/>
      <c r="G85" s="51"/>
      <c r="H85" s="45"/>
    </row>
    <row r="86" spans="2:10" ht="16" thickBot="1">
      <c r="B86" s="47" t="s">
        <v>58</v>
      </c>
      <c r="C86" s="210">
        <v>5000000</v>
      </c>
      <c r="D86" s="50"/>
      <c r="H86" s="45"/>
    </row>
    <row r="87" spans="2:10" ht="15.5">
      <c r="B87" s="23"/>
      <c r="C87" s="32"/>
      <c r="D87" s="33"/>
      <c r="I87" t="s">
        <v>56</v>
      </c>
    </row>
    <row r="88" spans="2:10" ht="15.5">
      <c r="B88" s="259" t="s">
        <v>22</v>
      </c>
      <c r="C88" s="259"/>
      <c r="D88" s="22"/>
      <c r="E88" s="22"/>
      <c r="I88" t="s">
        <v>58</v>
      </c>
      <c r="J88">
        <v>5000000</v>
      </c>
    </row>
    <row r="90" spans="2:10" ht="15.5">
      <c r="B90" s="212" t="s">
        <v>105</v>
      </c>
      <c r="C90" s="213">
        <v>26000</v>
      </c>
    </row>
    <row r="91" spans="2:10" ht="15.5">
      <c r="B91" s="212" t="s">
        <v>108</v>
      </c>
      <c r="C91" s="213">
        <v>17000</v>
      </c>
    </row>
    <row r="92" spans="2:10" ht="15.5">
      <c r="B92" s="212" t="s">
        <v>109</v>
      </c>
      <c r="C92" s="213">
        <v>10</v>
      </c>
    </row>
    <row r="93" spans="2:10" ht="15.5">
      <c r="B93" s="117" t="s">
        <v>125</v>
      </c>
      <c r="C93" s="213">
        <v>100000</v>
      </c>
    </row>
    <row r="94" spans="2:10" ht="15.5">
      <c r="B94" s="52" t="s">
        <v>124</v>
      </c>
      <c r="C94" s="214">
        <v>1.4999999999999999E-2</v>
      </c>
    </row>
    <row r="95" spans="2:10" ht="15.5">
      <c r="B95" s="52" t="s">
        <v>122</v>
      </c>
      <c r="C95" s="213">
        <v>200000</v>
      </c>
    </row>
    <row r="96" spans="2:10" ht="15.5">
      <c r="B96" s="52" t="s">
        <v>141</v>
      </c>
      <c r="C96" s="215">
        <v>1.7000000000000001E-2</v>
      </c>
      <c r="D96" s="33"/>
    </row>
    <row r="98" spans="2:5" ht="15.5">
      <c r="B98" s="259" t="s">
        <v>89</v>
      </c>
      <c r="C98" s="259"/>
    </row>
    <row r="99" spans="2:5">
      <c r="C99" t="s">
        <v>99</v>
      </c>
      <c r="D99" t="s">
        <v>100</v>
      </c>
    </row>
    <row r="100" spans="2:5" ht="16" thickBot="1">
      <c r="B100" s="72" t="s">
        <v>90</v>
      </c>
      <c r="C100" s="211">
        <v>1</v>
      </c>
      <c r="D100" s="211">
        <v>200000</v>
      </c>
      <c r="E100" s="47" t="s">
        <v>102</v>
      </c>
    </row>
    <row r="101" spans="2:5" ht="16" thickBot="1">
      <c r="B101" t="s">
        <v>92</v>
      </c>
      <c r="C101" s="211">
        <v>1</v>
      </c>
      <c r="D101" s="211">
        <v>140000</v>
      </c>
      <c r="E101" s="47" t="s">
        <v>102</v>
      </c>
    </row>
    <row r="102" spans="2:5" ht="16" thickBot="1">
      <c r="B102" t="s">
        <v>91</v>
      </c>
      <c r="C102" s="211">
        <v>1</v>
      </c>
      <c r="D102" s="211">
        <v>160000</v>
      </c>
      <c r="E102" s="47" t="s">
        <v>102</v>
      </c>
    </row>
    <row r="103" spans="2:5" ht="16" thickBot="1">
      <c r="B103" t="s">
        <v>94</v>
      </c>
      <c r="C103" s="211">
        <v>1</v>
      </c>
      <c r="D103" s="211">
        <v>180000</v>
      </c>
      <c r="E103" s="47" t="s">
        <v>102</v>
      </c>
    </row>
    <row r="104" spans="2:5" ht="16" thickBot="1">
      <c r="B104" t="s">
        <v>93</v>
      </c>
      <c r="C104" s="211">
        <v>1</v>
      </c>
      <c r="D104" s="211">
        <v>150000</v>
      </c>
      <c r="E104" s="47" t="s">
        <v>102</v>
      </c>
    </row>
    <row r="105" spans="2:5" ht="16" thickBot="1">
      <c r="B105" t="s">
        <v>95</v>
      </c>
      <c r="C105" s="211">
        <v>1</v>
      </c>
      <c r="D105" s="211">
        <v>120000</v>
      </c>
      <c r="E105" s="47" t="s">
        <v>102</v>
      </c>
    </row>
    <row r="106" spans="2:5" ht="16" thickBot="1">
      <c r="B106" t="s">
        <v>96</v>
      </c>
      <c r="C106" s="211">
        <v>1</v>
      </c>
      <c r="D106" s="211">
        <v>150000</v>
      </c>
      <c r="E106" s="47" t="s">
        <v>102</v>
      </c>
    </row>
    <row r="107" spans="2:5" ht="16" thickBot="1">
      <c r="B107" t="s">
        <v>98</v>
      </c>
      <c r="C107" s="211">
        <v>1</v>
      </c>
      <c r="D107" s="211">
        <v>120000</v>
      </c>
      <c r="E107" s="47" t="s">
        <v>101</v>
      </c>
    </row>
    <row r="108" spans="2:5" ht="16" thickBot="1">
      <c r="B108" t="s">
        <v>97</v>
      </c>
      <c r="C108" s="211">
        <v>1</v>
      </c>
      <c r="D108" s="211">
        <v>100000</v>
      </c>
      <c r="E108" s="47" t="s">
        <v>101</v>
      </c>
    </row>
    <row r="109" spans="2:5">
      <c r="D109" s="73"/>
    </row>
    <row r="110" spans="2:5" ht="16" thickBot="1">
      <c r="B110" t="s">
        <v>103</v>
      </c>
      <c r="C110" s="47">
        <f>SUMIF(E100:E108, "Labor agreement", C100:C108)</f>
        <v>7</v>
      </c>
      <c r="D110" s="73"/>
    </row>
    <row r="111" spans="2:5" ht="16" thickBot="1">
      <c r="B111" t="s">
        <v>104</v>
      </c>
      <c r="C111" s="47">
        <f>SUMIF(E100:E108, "Self-employed", C100:C108)</f>
        <v>2</v>
      </c>
    </row>
    <row r="112" spans="2:5" ht="16" thickBot="1">
      <c r="B112" t="s">
        <v>142</v>
      </c>
      <c r="C112" s="47">
        <f>C110+C111</f>
        <v>9</v>
      </c>
    </row>
    <row r="113" spans="2:5" ht="15.5">
      <c r="B113" s="259" t="s">
        <v>23</v>
      </c>
      <c r="C113" s="259"/>
      <c r="D113" s="22"/>
      <c r="E113" s="22"/>
    </row>
    <row r="116" spans="2:5" ht="15.5">
      <c r="B116" s="52" t="s">
        <v>203</v>
      </c>
      <c r="C116" s="67">
        <v>0.02</v>
      </c>
      <c r="D116" s="1"/>
      <c r="E116" s="1"/>
    </row>
    <row r="117" spans="2:5" ht="15.5">
      <c r="B117" s="52" t="s">
        <v>204</v>
      </c>
      <c r="C117" s="105">
        <v>0.01</v>
      </c>
    </row>
  </sheetData>
  <mergeCells count="11">
    <mergeCell ref="B10:C10"/>
    <mergeCell ref="B2:C2"/>
    <mergeCell ref="B113:C113"/>
    <mergeCell ref="C41:C42"/>
    <mergeCell ref="D41:D42"/>
    <mergeCell ref="B98:C98"/>
    <mergeCell ref="F53:H53"/>
    <mergeCell ref="E41:G41"/>
    <mergeCell ref="B67:C67"/>
    <mergeCell ref="B38:C38"/>
    <mergeCell ref="B88:C88"/>
  </mergeCells>
  <phoneticPr fontId="10" type="noConversion"/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1"/>
  <sheetViews>
    <sheetView topLeftCell="AU5" zoomScale="70" zoomScaleNormal="70" workbookViewId="0">
      <selection activeCell="I17" sqref="I17:M17"/>
    </sheetView>
  </sheetViews>
  <sheetFormatPr defaultRowHeight="14.5"/>
  <cols>
    <col min="1" max="1" width="24.54296875" customWidth="1"/>
    <col min="2" max="8" width="13.453125" bestFit="1" customWidth="1"/>
    <col min="9" max="10" width="14.453125" bestFit="1" customWidth="1"/>
    <col min="11" max="13" width="16.54296875" bestFit="1" customWidth="1"/>
    <col min="14" max="25" width="16.453125" customWidth="1"/>
    <col min="26" max="61" width="17.81640625" customWidth="1"/>
    <col min="63" max="67" width="18.26953125" bestFit="1" customWidth="1"/>
    <col min="73" max="73" width="21.81640625" customWidth="1"/>
    <col min="79" max="94" width="17" customWidth="1"/>
    <col min="95" max="97" width="20.1796875" bestFit="1" customWidth="1"/>
    <col min="100" max="100" width="40" customWidth="1"/>
    <col min="101" max="101" width="16.453125" bestFit="1" customWidth="1"/>
    <col min="102" max="102" width="17.81640625" bestFit="1" customWidth="1"/>
    <col min="103" max="105" width="19.54296875" bestFit="1" customWidth="1"/>
    <col min="106" max="106" width="21.81640625" customWidth="1"/>
  </cols>
  <sheetData>
    <row r="1" spans="1:106" ht="15.5">
      <c r="A1" s="68"/>
      <c r="B1" s="74">
        <f>'Ключевые условия (Assumptions)'!I41</f>
        <v>2024</v>
      </c>
      <c r="C1" s="74">
        <f>'Ключевые условия (Assumptions)'!J41</f>
        <v>2024</v>
      </c>
      <c r="D1" s="74">
        <f>'Ключевые условия (Assumptions)'!K41</f>
        <v>2024</v>
      </c>
      <c r="E1" s="74">
        <f>'Ключевые условия (Assumptions)'!L41</f>
        <v>2024</v>
      </c>
      <c r="F1" s="74">
        <f>'Ключевые условия (Assumptions)'!M41</f>
        <v>2024</v>
      </c>
      <c r="G1" s="74">
        <f>'Ключевые условия (Assumptions)'!N41</f>
        <v>2024</v>
      </c>
      <c r="H1" s="74">
        <f>'Ключевые условия (Assumptions)'!O41</f>
        <v>2025</v>
      </c>
      <c r="I1" s="74">
        <f>'Ключевые условия (Assumptions)'!P41</f>
        <v>2025</v>
      </c>
      <c r="J1" s="74">
        <f>'Ключевые условия (Assumptions)'!Q41</f>
        <v>2025</v>
      </c>
      <c r="K1" s="74">
        <f>'Ключевые условия (Assumptions)'!R41</f>
        <v>2025</v>
      </c>
      <c r="L1" s="74">
        <f>'Ключевые условия (Assumptions)'!S41</f>
        <v>2025</v>
      </c>
      <c r="M1" s="74">
        <f>'Ключевые условия (Assumptions)'!T41</f>
        <v>2025</v>
      </c>
      <c r="N1" s="74">
        <f>'Ключевые условия (Assumptions)'!U41</f>
        <v>2025</v>
      </c>
      <c r="O1" s="74">
        <f>'Ключевые условия (Assumptions)'!V41</f>
        <v>2025</v>
      </c>
      <c r="P1" s="74">
        <f>'Ключевые условия (Assumptions)'!W41</f>
        <v>2025</v>
      </c>
      <c r="Q1" s="74">
        <f>'Ключевые условия (Assumptions)'!X41</f>
        <v>2025</v>
      </c>
      <c r="R1" s="74">
        <f>'Ключевые условия (Assumptions)'!Y41</f>
        <v>2025</v>
      </c>
      <c r="S1" s="74">
        <f>'Ключевые условия (Assumptions)'!Z41</f>
        <v>2025</v>
      </c>
      <c r="T1" s="74">
        <f>'Ключевые условия (Assumptions)'!AA41</f>
        <v>2026</v>
      </c>
      <c r="U1" s="74">
        <f>'Ключевые условия (Assumptions)'!AB41</f>
        <v>2026</v>
      </c>
      <c r="V1" s="74">
        <f>'Ключевые условия (Assumptions)'!AC41</f>
        <v>2026</v>
      </c>
      <c r="W1" s="74">
        <f>'Ключевые условия (Assumptions)'!AD41</f>
        <v>2026</v>
      </c>
      <c r="X1" s="74">
        <f>'Ключевые условия (Assumptions)'!AE41</f>
        <v>2026</v>
      </c>
      <c r="Y1" s="74">
        <f>'Ключевые условия (Assumptions)'!AF41</f>
        <v>2026</v>
      </c>
      <c r="Z1" s="74">
        <f>'Ключевые условия (Assumptions)'!AG41</f>
        <v>2026</v>
      </c>
      <c r="AA1" s="74">
        <f>'Ключевые условия (Assumptions)'!AH41</f>
        <v>2026</v>
      </c>
      <c r="AB1" s="74">
        <f>'Ключевые условия (Assumptions)'!AI41</f>
        <v>2026</v>
      </c>
      <c r="AC1" s="74">
        <f>'Ключевые условия (Assumptions)'!AJ41</f>
        <v>2026</v>
      </c>
      <c r="AD1" s="74">
        <f>'Ключевые условия (Assumptions)'!AK41</f>
        <v>2026</v>
      </c>
      <c r="AE1" s="74">
        <f>'Ключевые условия (Assumptions)'!AL41</f>
        <v>2026</v>
      </c>
      <c r="AF1" s="74">
        <f>'Ключевые условия (Assumptions)'!AM41</f>
        <v>2027</v>
      </c>
      <c r="AG1" s="74">
        <f>'Ключевые условия (Assumptions)'!AN41</f>
        <v>2027</v>
      </c>
      <c r="AH1" s="74">
        <f>'Ключевые условия (Assumptions)'!AO41</f>
        <v>2027</v>
      </c>
      <c r="AI1" s="74">
        <f>'Ключевые условия (Assumptions)'!AP41</f>
        <v>2027</v>
      </c>
      <c r="AJ1" s="74">
        <f>'Ключевые условия (Assumptions)'!AQ41</f>
        <v>2027</v>
      </c>
      <c r="AK1" s="74">
        <f>'Ключевые условия (Assumptions)'!AR41</f>
        <v>2027</v>
      </c>
      <c r="AL1" s="74">
        <f>'Ключевые условия (Assumptions)'!AS41</f>
        <v>2027</v>
      </c>
      <c r="AM1" s="74">
        <f>'Ключевые условия (Assumptions)'!AT41</f>
        <v>2027</v>
      </c>
      <c r="AN1" s="74">
        <f>'Ключевые условия (Assumptions)'!AU41</f>
        <v>2027</v>
      </c>
      <c r="AO1" s="74">
        <f>'Ключевые условия (Assumptions)'!AV41</f>
        <v>2027</v>
      </c>
      <c r="AP1" s="74">
        <f>'Ключевые условия (Assumptions)'!AW41</f>
        <v>2027</v>
      </c>
      <c r="AQ1" s="74">
        <f>'Ключевые условия (Assumptions)'!AX41</f>
        <v>2027</v>
      </c>
      <c r="AR1" s="74">
        <f>'Ключевые условия (Assumptions)'!AY41</f>
        <v>2028</v>
      </c>
      <c r="AS1" s="74">
        <f>'Ключевые условия (Assumptions)'!AZ41</f>
        <v>2028</v>
      </c>
      <c r="AT1" s="74">
        <f>'Ключевые условия (Assumptions)'!BA41</f>
        <v>2028</v>
      </c>
      <c r="AU1" s="74">
        <f>'Ключевые условия (Assumptions)'!BB41</f>
        <v>2028</v>
      </c>
      <c r="AV1" s="74">
        <f>'Ключевые условия (Assumptions)'!BC41</f>
        <v>2028</v>
      </c>
      <c r="AW1" s="74">
        <f>'Ключевые условия (Assumptions)'!BD41</f>
        <v>2028</v>
      </c>
      <c r="AX1" s="74">
        <f>'Ключевые условия (Assumptions)'!BE41</f>
        <v>2028</v>
      </c>
      <c r="AY1" s="74">
        <f>'Ключевые условия (Assumptions)'!BF41</f>
        <v>2028</v>
      </c>
      <c r="AZ1" s="74">
        <f>'Ключевые условия (Assumptions)'!BG41</f>
        <v>2028</v>
      </c>
      <c r="BA1" s="74">
        <f>'Ключевые условия (Assumptions)'!BH41</f>
        <v>2028</v>
      </c>
      <c r="BB1" s="74">
        <f>'Ключевые условия (Assumptions)'!BI41</f>
        <v>2028</v>
      </c>
      <c r="BC1" s="74">
        <f>'Ключевые условия (Assumptions)'!BJ41</f>
        <v>2028</v>
      </c>
      <c r="BD1" s="74">
        <f>'Ключевые условия (Assumptions)'!BK41</f>
        <v>2029</v>
      </c>
      <c r="BE1" s="74">
        <f>'Ключевые условия (Assumptions)'!BL41</f>
        <v>2029</v>
      </c>
      <c r="BF1" s="74">
        <f>'Ключевые условия (Assumptions)'!BM41</f>
        <v>2029</v>
      </c>
      <c r="BG1" s="74">
        <f>'Ключевые условия (Assumptions)'!BN41</f>
        <v>2029</v>
      </c>
      <c r="BH1" s="74">
        <f>'Ключевые условия (Assumptions)'!BO41</f>
        <v>2029</v>
      </c>
      <c r="BI1" s="74">
        <f>'Ключевые условия (Assumptions)'!BP41</f>
        <v>2029</v>
      </c>
      <c r="BJ1" s="74">
        <f>'Ключевые условия (Assumptions)'!BQ41</f>
        <v>2029</v>
      </c>
      <c r="BK1" s="74">
        <f>'Ключевые условия (Assumptions)'!BR41</f>
        <v>2029</v>
      </c>
      <c r="BL1" s="74">
        <f>'Ключевые условия (Assumptions)'!BS41</f>
        <v>2029</v>
      </c>
      <c r="BM1" s="74">
        <f>'Ключевые условия (Assumptions)'!BT41</f>
        <v>2029</v>
      </c>
      <c r="BN1" s="74">
        <f>'Ключевые условия (Assumptions)'!BU41</f>
        <v>2029</v>
      </c>
      <c r="BO1" s="74">
        <f>'Ключевые условия (Assumptions)'!BV41</f>
        <v>2029</v>
      </c>
      <c r="BV1" s="265">
        <v>2024</v>
      </c>
      <c r="BW1" s="266"/>
      <c r="BX1" s="266"/>
      <c r="BY1" s="267"/>
      <c r="BZ1" s="265">
        <v>2025</v>
      </c>
      <c r="CA1" s="266"/>
      <c r="CB1" s="266"/>
      <c r="CC1" s="267"/>
      <c r="CD1" s="265">
        <v>2026</v>
      </c>
      <c r="CE1" s="266"/>
      <c r="CF1" s="266"/>
      <c r="CG1" s="267"/>
      <c r="CH1" s="265">
        <v>2027</v>
      </c>
      <c r="CI1" s="266"/>
      <c r="CJ1" s="266"/>
      <c r="CK1" s="267"/>
      <c r="CL1" s="265">
        <v>2028</v>
      </c>
      <c r="CM1" s="266"/>
      <c r="CN1" s="266"/>
      <c r="CO1" s="267"/>
      <c r="CP1" s="265">
        <v>2029</v>
      </c>
      <c r="CQ1" s="266"/>
      <c r="CR1" s="266"/>
      <c r="CS1" s="266"/>
      <c r="CT1" s="129"/>
      <c r="CU1" s="125"/>
      <c r="CW1" s="124" t="s">
        <v>208</v>
      </c>
      <c r="CX1" s="124" t="s">
        <v>209</v>
      </c>
      <c r="CY1" s="124" t="s">
        <v>210</v>
      </c>
      <c r="CZ1" s="124" t="s">
        <v>211</v>
      </c>
      <c r="DA1" s="124" t="s">
        <v>212</v>
      </c>
      <c r="DB1" s="124" t="s">
        <v>233</v>
      </c>
    </row>
    <row r="2" spans="1:106" ht="16" thickBot="1">
      <c r="A2" s="68"/>
      <c r="B2" s="122">
        <f>'Ключевые условия (Assumptions)'!I42</f>
        <v>45474</v>
      </c>
      <c r="C2" s="122">
        <f>'Ключевые условия (Assumptions)'!J42</f>
        <v>45505</v>
      </c>
      <c r="D2" s="122">
        <f>'Ключевые условия (Assumptions)'!K42</f>
        <v>45536</v>
      </c>
      <c r="E2" s="122">
        <f>'Ключевые условия (Assumptions)'!L42</f>
        <v>45566</v>
      </c>
      <c r="F2" s="122">
        <f>'Ключевые условия (Assumptions)'!M42</f>
        <v>45597</v>
      </c>
      <c r="G2" s="122">
        <f>'Ключевые условия (Assumptions)'!N42</f>
        <v>45627</v>
      </c>
      <c r="H2" s="122">
        <f>'Ключевые условия (Assumptions)'!O42</f>
        <v>45658</v>
      </c>
      <c r="I2" s="122">
        <f>'Ключевые условия (Assumptions)'!P42</f>
        <v>45689</v>
      </c>
      <c r="J2" s="122">
        <f>'Ключевые условия (Assumptions)'!Q42</f>
        <v>45717</v>
      </c>
      <c r="K2" s="122">
        <f>'Ключевые условия (Assumptions)'!R42</f>
        <v>45748</v>
      </c>
      <c r="L2" s="122">
        <f>'Ключевые условия (Assumptions)'!S42</f>
        <v>45778</v>
      </c>
      <c r="M2" s="122">
        <f>'Ключевые условия (Assumptions)'!T42</f>
        <v>45809</v>
      </c>
      <c r="N2" s="122">
        <f>'Ключевые условия (Assumptions)'!U42</f>
        <v>45839</v>
      </c>
      <c r="O2" s="122">
        <f>'Ключевые условия (Assumptions)'!V42</f>
        <v>45870</v>
      </c>
      <c r="P2" s="122">
        <f>'Ключевые условия (Assumptions)'!W42</f>
        <v>45901</v>
      </c>
      <c r="Q2" s="122">
        <f>'Ключевые условия (Assumptions)'!X42</f>
        <v>45931</v>
      </c>
      <c r="R2" s="122">
        <f>'Ключевые условия (Assumptions)'!Y42</f>
        <v>45962</v>
      </c>
      <c r="S2" s="122">
        <f>'Ключевые условия (Assumptions)'!Z42</f>
        <v>45992</v>
      </c>
      <c r="T2" s="122">
        <f>'Ключевые условия (Assumptions)'!AA42</f>
        <v>46023</v>
      </c>
      <c r="U2" s="122">
        <f>'Ключевые условия (Assumptions)'!AB42</f>
        <v>46054</v>
      </c>
      <c r="V2" s="122">
        <f>'Ключевые условия (Assumptions)'!AC42</f>
        <v>46082</v>
      </c>
      <c r="W2" s="122">
        <f>'Ключевые условия (Assumptions)'!AD42</f>
        <v>46113</v>
      </c>
      <c r="X2" s="122">
        <f>'Ключевые условия (Assumptions)'!AE42</f>
        <v>46143</v>
      </c>
      <c r="Y2" s="122">
        <f>'Ключевые условия (Assumptions)'!AF42</f>
        <v>46174</v>
      </c>
      <c r="Z2" s="122">
        <f>'Ключевые условия (Assumptions)'!AG42</f>
        <v>46204</v>
      </c>
      <c r="AA2" s="122">
        <f>'Ключевые условия (Assumptions)'!AH42</f>
        <v>46235</v>
      </c>
      <c r="AB2" s="122">
        <f>'Ключевые условия (Assumptions)'!AI42</f>
        <v>46266</v>
      </c>
      <c r="AC2" s="122">
        <f>'Ключевые условия (Assumptions)'!AJ42</f>
        <v>46296</v>
      </c>
      <c r="AD2" s="122">
        <f>'Ключевые условия (Assumptions)'!AK42</f>
        <v>46327</v>
      </c>
      <c r="AE2" s="122">
        <f>'Ключевые условия (Assumptions)'!AL42</f>
        <v>46357</v>
      </c>
      <c r="AF2" s="122">
        <f>'Ключевые условия (Assumptions)'!AM42</f>
        <v>46388</v>
      </c>
      <c r="AG2" s="122">
        <f>'Ключевые условия (Assumptions)'!AN42</f>
        <v>46419</v>
      </c>
      <c r="AH2" s="122">
        <f>'Ключевые условия (Assumptions)'!AO42</f>
        <v>46447</v>
      </c>
      <c r="AI2" s="122">
        <f>'Ключевые условия (Assumptions)'!AP42</f>
        <v>46478</v>
      </c>
      <c r="AJ2" s="122">
        <f>'Ключевые условия (Assumptions)'!AQ42</f>
        <v>46508</v>
      </c>
      <c r="AK2" s="122">
        <f>'Ключевые условия (Assumptions)'!AR42</f>
        <v>46539</v>
      </c>
      <c r="AL2" s="122">
        <f>'Ключевые условия (Assumptions)'!AS42</f>
        <v>46569</v>
      </c>
      <c r="AM2" s="122">
        <f>'Ключевые условия (Assumptions)'!AT42</f>
        <v>46600</v>
      </c>
      <c r="AN2" s="122">
        <f>'Ключевые условия (Assumptions)'!AU42</f>
        <v>46631</v>
      </c>
      <c r="AO2" s="122">
        <f>'Ключевые условия (Assumptions)'!AV42</f>
        <v>46661</v>
      </c>
      <c r="AP2" s="122">
        <f>'Ключевые условия (Assumptions)'!AW42</f>
        <v>46692</v>
      </c>
      <c r="AQ2" s="122">
        <f>'Ключевые условия (Assumptions)'!AX42</f>
        <v>46722</v>
      </c>
      <c r="AR2" s="122">
        <f>'Ключевые условия (Assumptions)'!AY42</f>
        <v>46753</v>
      </c>
      <c r="AS2" s="122">
        <f>'Ключевые условия (Assumptions)'!AZ42</f>
        <v>46784</v>
      </c>
      <c r="AT2" s="122">
        <f>'Ключевые условия (Assumptions)'!BA42</f>
        <v>46813</v>
      </c>
      <c r="AU2" s="122">
        <f>'Ключевые условия (Assumptions)'!BB42</f>
        <v>46844</v>
      </c>
      <c r="AV2" s="122">
        <f>'Ключевые условия (Assumptions)'!BC42</f>
        <v>46874</v>
      </c>
      <c r="AW2" s="122">
        <f>'Ключевые условия (Assumptions)'!BD42</f>
        <v>46905</v>
      </c>
      <c r="AX2" s="122">
        <f>'Ключевые условия (Assumptions)'!BE42</f>
        <v>46935</v>
      </c>
      <c r="AY2" s="122">
        <f>'Ключевые условия (Assumptions)'!BF42</f>
        <v>46966</v>
      </c>
      <c r="AZ2" s="122">
        <f>'Ключевые условия (Assumptions)'!BG42</f>
        <v>46997</v>
      </c>
      <c r="BA2" s="122">
        <f>'Ключевые условия (Assumptions)'!BH42</f>
        <v>47027</v>
      </c>
      <c r="BB2" s="122">
        <f>'Ключевые условия (Assumptions)'!BI42</f>
        <v>47058</v>
      </c>
      <c r="BC2" s="122">
        <f>'Ключевые условия (Assumptions)'!BJ42</f>
        <v>47088</v>
      </c>
      <c r="BD2" s="122">
        <f>'Ключевые условия (Assumptions)'!BK42</f>
        <v>47119</v>
      </c>
      <c r="BE2" s="122">
        <f>'Ключевые условия (Assumptions)'!BL42</f>
        <v>47150</v>
      </c>
      <c r="BF2" s="122">
        <f>'Ключевые условия (Assumptions)'!BM42</f>
        <v>47178</v>
      </c>
      <c r="BG2" s="122">
        <f>'Ключевые условия (Assumptions)'!BN42</f>
        <v>47209</v>
      </c>
      <c r="BH2" s="122">
        <f>'Ключевые условия (Assumptions)'!BO42</f>
        <v>47239</v>
      </c>
      <c r="BI2" s="122">
        <f>'Ключевые условия (Assumptions)'!BP42</f>
        <v>47270</v>
      </c>
      <c r="BJ2" s="122">
        <f>'Ключевые условия (Assumptions)'!BQ42</f>
        <v>47300</v>
      </c>
      <c r="BK2" s="122">
        <f>'Ключевые условия (Assumptions)'!BR42</f>
        <v>47331</v>
      </c>
      <c r="BL2" s="122">
        <f>'Ключевые условия (Assumptions)'!BS42</f>
        <v>47362</v>
      </c>
      <c r="BM2" s="122">
        <f>'Ключевые условия (Assumptions)'!BT42</f>
        <v>47392</v>
      </c>
      <c r="BN2" s="122">
        <f>'Ключевые условия (Assumptions)'!BU42</f>
        <v>47423</v>
      </c>
      <c r="BO2" s="122">
        <f>'Ключевые условия (Assumptions)'!BV42</f>
        <v>47453</v>
      </c>
      <c r="BS2" s="21"/>
      <c r="BT2" s="21"/>
      <c r="BU2" s="21"/>
      <c r="BV2" s="123" t="s">
        <v>213</v>
      </c>
      <c r="BW2" s="123" t="s">
        <v>214</v>
      </c>
      <c r="BX2" s="123" t="s">
        <v>215</v>
      </c>
      <c r="BY2" s="123" t="s">
        <v>216</v>
      </c>
      <c r="BZ2" s="123" t="s">
        <v>213</v>
      </c>
      <c r="CA2" s="123" t="s">
        <v>214</v>
      </c>
      <c r="CB2" s="123" t="s">
        <v>215</v>
      </c>
      <c r="CC2" s="123" t="s">
        <v>216</v>
      </c>
      <c r="CD2" s="123" t="s">
        <v>213</v>
      </c>
      <c r="CE2" s="123" t="s">
        <v>214</v>
      </c>
      <c r="CF2" s="123" t="s">
        <v>215</v>
      </c>
      <c r="CG2" s="123" t="s">
        <v>216</v>
      </c>
      <c r="CH2" s="123" t="s">
        <v>213</v>
      </c>
      <c r="CI2" s="123" t="s">
        <v>214</v>
      </c>
      <c r="CJ2" s="123" t="s">
        <v>215</v>
      </c>
      <c r="CK2" s="123" t="s">
        <v>216</v>
      </c>
      <c r="CL2" s="123" t="s">
        <v>213</v>
      </c>
      <c r="CM2" s="123" t="s">
        <v>214</v>
      </c>
      <c r="CN2" s="123" t="s">
        <v>215</v>
      </c>
      <c r="CO2" s="123" t="s">
        <v>216</v>
      </c>
      <c r="CP2" s="123" t="s">
        <v>213</v>
      </c>
      <c r="CQ2" s="123" t="s">
        <v>214</v>
      </c>
      <c r="CR2" s="123" t="s">
        <v>215</v>
      </c>
      <c r="CS2" s="127" t="s">
        <v>216</v>
      </c>
      <c r="CT2" s="130"/>
      <c r="CU2" s="126"/>
      <c r="CV2" s="21"/>
      <c r="CW2" s="68"/>
      <c r="CX2" s="68"/>
      <c r="CY2" s="68"/>
      <c r="CZ2" s="68"/>
      <c r="DA2" s="68"/>
      <c r="DB2" s="68"/>
    </row>
    <row r="3" spans="1:106" ht="15.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128"/>
      <c r="CT3" s="131"/>
      <c r="CU3" s="32"/>
      <c r="CV3" s="68" t="s">
        <v>217</v>
      </c>
      <c r="CW3" s="68"/>
      <c r="CX3" s="68"/>
      <c r="CY3" s="68"/>
      <c r="CZ3" s="68"/>
      <c r="DA3" s="68"/>
      <c r="DB3" s="68"/>
    </row>
    <row r="4" spans="1:106" ht="46.5">
      <c r="A4" s="68" t="s">
        <v>217</v>
      </c>
      <c r="B4" s="68">
        <f>'Ключевые условия (Assumptions)'!I54</f>
        <v>0</v>
      </c>
      <c r="C4" s="68">
        <f>'Ключевые условия (Assumptions)'!J54</f>
        <v>0</v>
      </c>
      <c r="D4" s="68">
        <f>'Ключевые условия (Assumptions)'!K54</f>
        <v>0</v>
      </c>
      <c r="E4" s="68">
        <f>'Ключевые условия (Assumptions)'!L54</f>
        <v>0</v>
      </c>
      <c r="F4" s="68">
        <f>'Ключевые условия (Assumptions)'!M54</f>
        <v>0</v>
      </c>
      <c r="G4" s="68">
        <f>'Ключевые условия (Assumptions)'!N54</f>
        <v>0</v>
      </c>
      <c r="H4" s="68">
        <f>'Ключевые условия (Assumptions)'!O54</f>
        <v>0</v>
      </c>
      <c r="I4" s="68">
        <f>'Ключевые условия (Assumptions)'!P54</f>
        <v>0</v>
      </c>
      <c r="J4" s="68">
        <f>'Ключевые условия (Assumptions)'!Q54</f>
        <v>0</v>
      </c>
      <c r="K4" s="68">
        <f>'Ключевые условия (Assumptions)'!R54</f>
        <v>1</v>
      </c>
      <c r="L4" s="68">
        <f>'Ключевые условия (Assumptions)'!S54</f>
        <v>1</v>
      </c>
      <c r="M4" s="68">
        <f>'Ключевые условия (Assumptions)'!T54</f>
        <v>1</v>
      </c>
      <c r="N4" s="68">
        <f>'Ключевые условия (Assumptions)'!U54</f>
        <v>1</v>
      </c>
      <c r="O4" s="68">
        <f>'Ключевые условия (Assumptions)'!V54</f>
        <v>2</v>
      </c>
      <c r="P4" s="68">
        <f>'Ключевые условия (Assumptions)'!W54</f>
        <v>2</v>
      </c>
      <c r="Q4" s="68">
        <f>'Ключевые условия (Assumptions)'!X54</f>
        <v>3</v>
      </c>
      <c r="R4" s="68">
        <f>'Ключевые условия (Assumptions)'!Y54</f>
        <v>3</v>
      </c>
      <c r="S4" s="68">
        <f>'Ключевые условия (Assumptions)'!Z54</f>
        <v>3</v>
      </c>
      <c r="T4" s="68">
        <f>'Ключевые условия (Assumptions)'!AA54</f>
        <v>3</v>
      </c>
      <c r="U4" s="68">
        <f>'Ключевые условия (Assumptions)'!AB54</f>
        <v>3</v>
      </c>
      <c r="V4" s="68">
        <f>'Ключевые условия (Assumptions)'!AC54</f>
        <v>3</v>
      </c>
      <c r="W4" s="68">
        <f>'Ключевые условия (Assumptions)'!AD54</f>
        <v>3</v>
      </c>
      <c r="X4" s="68">
        <f>'Ключевые условия (Assumptions)'!AE54</f>
        <v>3</v>
      </c>
      <c r="Y4" s="68">
        <f>'Ключевые условия (Assumptions)'!AF54</f>
        <v>4</v>
      </c>
      <c r="Z4" s="68">
        <f>'Ключевые условия (Assumptions)'!AG54</f>
        <v>4</v>
      </c>
      <c r="AA4" s="68">
        <f>'Ключевые условия (Assumptions)'!AH54</f>
        <v>4</v>
      </c>
      <c r="AB4" s="68">
        <f>'Ключевые условия (Assumptions)'!AI54</f>
        <v>4</v>
      </c>
      <c r="AC4" s="68">
        <f>'Ключевые условия (Assumptions)'!AJ54</f>
        <v>4</v>
      </c>
      <c r="AD4" s="68">
        <f>'Ключевые условия (Assumptions)'!AK54</f>
        <v>4</v>
      </c>
      <c r="AE4" s="68">
        <f>'Ключевые условия (Assumptions)'!AL54</f>
        <v>4</v>
      </c>
      <c r="AF4" s="68">
        <f>'Ключевые условия (Assumptions)'!AM54</f>
        <v>4</v>
      </c>
      <c r="AG4" s="68">
        <f>'Ключевые условия (Assumptions)'!AN54</f>
        <v>4</v>
      </c>
      <c r="AH4" s="68">
        <f>'Ключевые условия (Assumptions)'!AO54</f>
        <v>4</v>
      </c>
      <c r="AI4" s="68">
        <f>'Ключевые условия (Assumptions)'!AP54</f>
        <v>4</v>
      </c>
      <c r="AJ4" s="68">
        <f>'Ключевые условия (Assumptions)'!AQ54</f>
        <v>4</v>
      </c>
      <c r="AK4" s="68">
        <f>'Ключевые условия (Assumptions)'!AR54</f>
        <v>4</v>
      </c>
      <c r="AL4" s="68">
        <f>'Ключевые условия (Assumptions)'!AS54</f>
        <v>4</v>
      </c>
      <c r="AM4" s="68">
        <f>'Ключевые условия (Assumptions)'!AT54</f>
        <v>4</v>
      </c>
      <c r="AN4" s="68">
        <f>'Ключевые условия (Assumptions)'!AU54</f>
        <v>4</v>
      </c>
      <c r="AO4" s="68">
        <f>'Ключевые условия (Assumptions)'!AV54</f>
        <v>5</v>
      </c>
      <c r="AP4" s="68">
        <f>'Ключевые условия (Assumptions)'!AW54</f>
        <v>5</v>
      </c>
      <c r="AQ4" s="68">
        <f>'Ключевые условия (Assumptions)'!AX54</f>
        <v>5</v>
      </c>
      <c r="AR4" s="68">
        <f>'Ключевые условия (Assumptions)'!AY54</f>
        <v>5</v>
      </c>
      <c r="AS4" s="68">
        <f>'Ключевые условия (Assumptions)'!AZ54</f>
        <v>5</v>
      </c>
      <c r="AT4" s="68">
        <f>'Ключевые условия (Assumptions)'!BA54</f>
        <v>5</v>
      </c>
      <c r="AU4" s="68">
        <f>'Ключевые условия (Assumptions)'!BB54</f>
        <v>5</v>
      </c>
      <c r="AV4" s="68">
        <f>'Ключевые условия (Assumptions)'!BC54</f>
        <v>5</v>
      </c>
      <c r="AW4" s="68">
        <f>'Ключевые условия (Assumptions)'!BD54</f>
        <v>5</v>
      </c>
      <c r="AX4" s="68">
        <f>'Ключевые условия (Assumptions)'!BE54</f>
        <v>6</v>
      </c>
      <c r="AY4" s="68">
        <f>'Ключевые условия (Assumptions)'!BF54</f>
        <v>6</v>
      </c>
      <c r="AZ4" s="68">
        <f>'Ключевые условия (Assumptions)'!BG54</f>
        <v>6</v>
      </c>
      <c r="BA4" s="68">
        <f>'Ключевые условия (Assumptions)'!BH54</f>
        <v>6</v>
      </c>
      <c r="BB4" s="68">
        <f>'Ключевые условия (Assumptions)'!BI54</f>
        <v>6</v>
      </c>
      <c r="BC4" s="68">
        <f>'Ключевые условия (Assumptions)'!BJ54</f>
        <v>6</v>
      </c>
      <c r="BD4" s="68">
        <f>'Ключевые условия (Assumptions)'!BK54</f>
        <v>6</v>
      </c>
      <c r="BE4" s="68">
        <f>'Ключевые условия (Assumptions)'!BL54</f>
        <v>6</v>
      </c>
      <c r="BF4" s="68">
        <f>'Ключевые условия (Assumptions)'!BM54</f>
        <v>6</v>
      </c>
      <c r="BG4" s="68">
        <f>'Ключевые условия (Assumptions)'!BN54</f>
        <v>6</v>
      </c>
      <c r="BH4" s="68">
        <f>'Ключевые условия (Assumptions)'!BO54</f>
        <v>6</v>
      </c>
      <c r="BI4" s="68">
        <f>'Ключевые условия (Assumptions)'!BP54</f>
        <v>6</v>
      </c>
      <c r="BJ4" s="68">
        <f>'Ключевые условия (Assumptions)'!BQ54</f>
        <v>7</v>
      </c>
      <c r="BK4" s="68">
        <f>'Ключевые условия (Assumptions)'!BR54</f>
        <v>7</v>
      </c>
      <c r="BL4" s="68">
        <f>'Ключевые условия (Assumptions)'!BS54</f>
        <v>7</v>
      </c>
      <c r="BM4" s="68">
        <f>'Ключевые условия (Assumptions)'!BT54</f>
        <v>7</v>
      </c>
      <c r="BN4" s="68">
        <f>'Ключевые условия (Assumptions)'!BU54</f>
        <v>7</v>
      </c>
      <c r="BO4" s="68">
        <f>'Ключевые условия (Assumptions)'!BV54</f>
        <v>7</v>
      </c>
      <c r="BU4" s="68" t="s">
        <v>217</v>
      </c>
      <c r="BV4" s="68"/>
      <c r="BW4" s="68"/>
      <c r="BX4" s="68">
        <f>SUM(B4:D4)</f>
        <v>0</v>
      </c>
      <c r="BY4" s="68">
        <f>SUM(E4:G4)</f>
        <v>0</v>
      </c>
      <c r="BZ4" s="68">
        <f>SUM(H4:J4)</f>
        <v>0</v>
      </c>
      <c r="CA4" s="68">
        <f>SUM(K4:M4)</f>
        <v>3</v>
      </c>
      <c r="CB4" s="68">
        <f>SUM(N4:P4)</f>
        <v>5</v>
      </c>
      <c r="CC4" s="68">
        <f>SUM(Q4:S4)</f>
        <v>9</v>
      </c>
      <c r="CD4" s="68">
        <f>SUM(T4:V4)</f>
        <v>9</v>
      </c>
      <c r="CE4" s="68">
        <f>SUM(W4:Y4)</f>
        <v>10</v>
      </c>
      <c r="CF4" s="68">
        <f>SUM(Z4:AB4)</f>
        <v>12</v>
      </c>
      <c r="CG4" s="68">
        <f>SUM(AC4:AE4)</f>
        <v>12</v>
      </c>
      <c r="CH4" s="68">
        <f>SUM(AF4:AH4)</f>
        <v>12</v>
      </c>
      <c r="CI4" s="68">
        <f>SUM(AI4:AK4)</f>
        <v>12</v>
      </c>
      <c r="CJ4" s="68">
        <f>SUM(AL4:AN4)</f>
        <v>12</v>
      </c>
      <c r="CK4" s="68">
        <f>SUM(AO4:AQ4)</f>
        <v>15</v>
      </c>
      <c r="CL4" s="68">
        <f>SUM(AR4:AT4)</f>
        <v>15</v>
      </c>
      <c r="CM4" s="68">
        <f>SUM(AU4:AW4)</f>
        <v>15</v>
      </c>
      <c r="CN4" s="68">
        <f>SUM(AY4:BA4)</f>
        <v>18</v>
      </c>
      <c r="CO4" s="68">
        <f>SUM(BA4:BC4)</f>
        <v>18</v>
      </c>
      <c r="CP4" s="68">
        <f>SUM(BD4:BF4)</f>
        <v>18</v>
      </c>
      <c r="CQ4" s="68">
        <f>SUM(BG4:BI4)</f>
        <v>18</v>
      </c>
      <c r="CR4" s="68">
        <f>SUM(BJ4:BL4)</f>
        <v>21</v>
      </c>
      <c r="CS4" s="128">
        <f>SUM(BM4:BO4)</f>
        <v>21</v>
      </c>
      <c r="CT4" s="131"/>
      <c r="CU4" s="32"/>
      <c r="CV4" s="68" t="s">
        <v>218</v>
      </c>
      <c r="CW4" s="68">
        <f>SUM(BV4:BY4)</f>
        <v>0</v>
      </c>
      <c r="CX4" s="68">
        <f>SUM(BZ4:CC4)</f>
        <v>17</v>
      </c>
      <c r="CY4" s="68">
        <f>SUM(CD4:CG4)</f>
        <v>43</v>
      </c>
      <c r="CZ4" s="68">
        <f>SUM(CH4:CK4)</f>
        <v>51</v>
      </c>
      <c r="DA4" s="68">
        <f>SUM(CL4:CO4)</f>
        <v>66</v>
      </c>
      <c r="DB4" s="68">
        <f>SUM(CP4:CS4)</f>
        <v>78</v>
      </c>
    </row>
    <row r="5" spans="1:106" ht="46.5">
      <c r="A5" s="68" t="s">
        <v>218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U5" s="68" t="s">
        <v>218</v>
      </c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>
        <f t="shared" ref="CR5:CR13" si="0">SUM(BJ5:BL5)</f>
        <v>0</v>
      </c>
      <c r="CS5" s="128">
        <f t="shared" ref="CS5:CS13" si="1">SUM(BM5:BO5)</f>
        <v>0</v>
      </c>
      <c r="CT5" s="131"/>
      <c r="CU5" s="32"/>
      <c r="CW5" s="68">
        <f>CW4</f>
        <v>0</v>
      </c>
      <c r="CX5" s="68">
        <f>CX4+CW5</f>
        <v>17</v>
      </c>
      <c r="CY5" s="68">
        <f>CY4+CX5</f>
        <v>60</v>
      </c>
      <c r="CZ5" s="68">
        <f>CZ4+CY5</f>
        <v>111</v>
      </c>
      <c r="DA5" s="68">
        <f>DA4+CZ5</f>
        <v>177</v>
      </c>
      <c r="DB5" s="68">
        <f>DB4+DA5</f>
        <v>255</v>
      </c>
    </row>
    <row r="6" spans="1:106" ht="31">
      <c r="A6" s="68" t="s">
        <v>219</v>
      </c>
      <c r="B6" s="68">
        <f>'Ключевые условия (Assumptions)'!I55</f>
        <v>0</v>
      </c>
      <c r="C6" s="68">
        <f>'Ключевые условия (Assumptions)'!J55</f>
        <v>0</v>
      </c>
      <c r="D6" s="68">
        <f>'Ключевые условия (Assumptions)'!K55</f>
        <v>0</v>
      </c>
      <c r="E6" s="68">
        <f>'Ключевые условия (Assumptions)'!L55</f>
        <v>0</v>
      </c>
      <c r="F6" s="68">
        <f>'Ключевые условия (Assumptions)'!M55</f>
        <v>0</v>
      </c>
      <c r="G6" s="68">
        <f>'Ключевые условия (Assumptions)'!N55</f>
        <v>0</v>
      </c>
      <c r="H6" s="68">
        <f>'Ключевые условия (Assumptions)'!O55</f>
        <v>0</v>
      </c>
      <c r="I6" s="68">
        <f>'Ключевые условия (Assumptions)'!P55</f>
        <v>0</v>
      </c>
      <c r="J6" s="68">
        <f>'Ключевые условия (Assumptions)'!Q55</f>
        <v>0</v>
      </c>
      <c r="K6" s="68">
        <f>'Ключевые условия (Assumptions)'!R55</f>
        <v>20000000</v>
      </c>
      <c r="L6" s="68">
        <f>'Ключевые условия (Assumptions)'!S55</f>
        <v>20000000</v>
      </c>
      <c r="M6" s="68">
        <f>'Ключевые условия (Assumptions)'!T55</f>
        <v>20000000</v>
      </c>
      <c r="N6" s="68">
        <f>'Ключевые условия (Assumptions)'!U55</f>
        <v>20000000</v>
      </c>
      <c r="O6" s="68">
        <f>'Ключевые условия (Assumptions)'!V55</f>
        <v>20000000</v>
      </c>
      <c r="P6" s="68">
        <f>'Ключевые условия (Assumptions)'!W55</f>
        <v>20000000</v>
      </c>
      <c r="Q6" s="68">
        <f>'Ключевые условия (Assumptions)'!X55</f>
        <v>20000000</v>
      </c>
      <c r="R6" s="68">
        <f>'Ключевые условия (Assumptions)'!Y55</f>
        <v>20000000</v>
      </c>
      <c r="S6" s="68">
        <f>'Ключевые условия (Assumptions)'!Z55</f>
        <v>20000000</v>
      </c>
      <c r="T6" s="68">
        <f>'Ключевые условия (Assumptions)'!AA55</f>
        <v>28000000</v>
      </c>
      <c r="U6" s="68">
        <f>'Ключевые условия (Assumptions)'!AB55</f>
        <v>28000000</v>
      </c>
      <c r="V6" s="68">
        <f>'Ключевые условия (Assumptions)'!AC55</f>
        <v>28000000</v>
      </c>
      <c r="W6" s="68">
        <f>'Ключевые условия (Assumptions)'!AD55</f>
        <v>28000000</v>
      </c>
      <c r="X6" s="68">
        <f>'Ключевые условия (Assumptions)'!AE55</f>
        <v>28000000</v>
      </c>
      <c r="Y6" s="68">
        <f>'Ключевые условия (Assumptions)'!AF55</f>
        <v>28000000</v>
      </c>
      <c r="Z6" s="68">
        <f>'Ключевые условия (Assumptions)'!AG55</f>
        <v>28000000</v>
      </c>
      <c r="AA6" s="68">
        <f>'Ключевые условия (Assumptions)'!AH55</f>
        <v>28000000</v>
      </c>
      <c r="AB6" s="68">
        <f>'Ключевые условия (Assumptions)'!AI55</f>
        <v>28000000</v>
      </c>
      <c r="AC6" s="68">
        <f>'Ключевые условия (Assumptions)'!AJ55</f>
        <v>28000000</v>
      </c>
      <c r="AD6" s="68">
        <f>'Ключевые условия (Assumptions)'!AK55</f>
        <v>28000000</v>
      </c>
      <c r="AE6" s="68">
        <f>'Ключевые условия (Assumptions)'!AL55</f>
        <v>28000000</v>
      </c>
      <c r="AF6" s="68">
        <f>'Ключевые условия (Assumptions)'!AM55</f>
        <v>39200000</v>
      </c>
      <c r="AG6" s="68">
        <f>'Ключевые условия (Assumptions)'!AN55</f>
        <v>39200000</v>
      </c>
      <c r="AH6" s="68">
        <f>'Ключевые условия (Assumptions)'!AO55</f>
        <v>39200000</v>
      </c>
      <c r="AI6" s="68">
        <f>'Ключевые условия (Assumptions)'!AP55</f>
        <v>39200000</v>
      </c>
      <c r="AJ6" s="68">
        <f>'Ключевые условия (Assumptions)'!AQ55</f>
        <v>39200000</v>
      </c>
      <c r="AK6" s="68">
        <f>'Ключевые условия (Assumptions)'!AR55</f>
        <v>39200000</v>
      </c>
      <c r="AL6" s="68">
        <f>'Ключевые условия (Assumptions)'!AS55</f>
        <v>39200000</v>
      </c>
      <c r="AM6" s="68">
        <f>'Ключевые условия (Assumptions)'!AT55</f>
        <v>39200000</v>
      </c>
      <c r="AN6" s="68">
        <f>'Ключевые условия (Assumptions)'!AU55</f>
        <v>39200000</v>
      </c>
      <c r="AO6" s="68">
        <f>'Ключевые условия (Assumptions)'!AV55</f>
        <v>39200000</v>
      </c>
      <c r="AP6" s="68">
        <f>'Ключевые условия (Assumptions)'!AW55</f>
        <v>39200000</v>
      </c>
      <c r="AQ6" s="68">
        <f>'Ключевые условия (Assumptions)'!AX55</f>
        <v>39200000</v>
      </c>
      <c r="AR6" s="68">
        <f>'Ключевые условия (Assumptions)'!AY55</f>
        <v>54880000</v>
      </c>
      <c r="AS6" s="68">
        <f>'Ключевые условия (Assumptions)'!AZ55</f>
        <v>54880000</v>
      </c>
      <c r="AT6" s="68">
        <f>'Ключевые условия (Assumptions)'!BA55</f>
        <v>54880000</v>
      </c>
      <c r="AU6" s="68">
        <f>'Ключевые условия (Assumptions)'!BB55</f>
        <v>54880000</v>
      </c>
      <c r="AV6" s="68">
        <f>'Ключевые условия (Assumptions)'!BC55</f>
        <v>54880000</v>
      </c>
      <c r="AW6" s="68">
        <f>'Ключевые условия (Assumptions)'!BD55</f>
        <v>54880000</v>
      </c>
      <c r="AX6" s="68">
        <f>'Ключевые условия (Assumptions)'!BE55</f>
        <v>54880000</v>
      </c>
      <c r="AY6" s="68">
        <f>'Ключевые условия (Assumptions)'!BF55</f>
        <v>54880000</v>
      </c>
      <c r="AZ6" s="68">
        <f>'Ключевые условия (Assumptions)'!BG55</f>
        <v>54880000</v>
      </c>
      <c r="BA6" s="68">
        <f>'Ключевые условия (Assumptions)'!BH55</f>
        <v>54880000</v>
      </c>
      <c r="BB6" s="68">
        <f>'Ключевые условия (Assumptions)'!BI55</f>
        <v>54880000</v>
      </c>
      <c r="BC6" s="68">
        <f>'Ключевые условия (Assumptions)'!BJ55</f>
        <v>54880000</v>
      </c>
      <c r="BD6" s="68">
        <f>'Ключевые условия (Assumptions)'!BK55</f>
        <v>76832000</v>
      </c>
      <c r="BE6" s="68">
        <f>'Ключевые условия (Assumptions)'!BL55</f>
        <v>76832000</v>
      </c>
      <c r="BF6" s="68">
        <f>'Ключевые условия (Assumptions)'!BM55</f>
        <v>76832000</v>
      </c>
      <c r="BG6" s="68">
        <f>'Ключевые условия (Assumptions)'!BN55</f>
        <v>76832000</v>
      </c>
      <c r="BH6" s="68">
        <f>'Ключевые условия (Assumptions)'!BO55</f>
        <v>76832000</v>
      </c>
      <c r="BI6" s="68">
        <f>'Ключевые условия (Assumptions)'!BP55</f>
        <v>76832000</v>
      </c>
      <c r="BJ6" s="68">
        <f>'Ключевые условия (Assumptions)'!BQ55</f>
        <v>76832000</v>
      </c>
      <c r="BK6" s="68">
        <f>'Ключевые условия (Assumptions)'!BR55</f>
        <v>76832000</v>
      </c>
      <c r="BL6" s="68">
        <f>'Ключевые условия (Assumptions)'!BS55</f>
        <v>76832000</v>
      </c>
      <c r="BM6" s="68">
        <f>'Ключевые условия (Assumptions)'!BT55</f>
        <v>76832000</v>
      </c>
      <c r="BN6" s="68">
        <f>'Ключевые условия (Assumptions)'!BU55</f>
        <v>76832000</v>
      </c>
      <c r="BO6" s="68">
        <f>'Ключевые условия (Assumptions)'!BV55</f>
        <v>76832000</v>
      </c>
      <c r="BU6" s="68" t="s">
        <v>219</v>
      </c>
      <c r="BV6" s="68"/>
      <c r="BW6" s="68"/>
      <c r="BX6" s="68">
        <f>B6</f>
        <v>0</v>
      </c>
      <c r="BY6" s="68">
        <f>E6</f>
        <v>0</v>
      </c>
      <c r="BZ6" s="68">
        <f>H6</f>
        <v>0</v>
      </c>
      <c r="CA6" s="68">
        <f>K6</f>
        <v>20000000</v>
      </c>
      <c r="CB6" s="68">
        <f>N6</f>
        <v>20000000</v>
      </c>
      <c r="CC6" s="68">
        <f>Q6</f>
        <v>20000000</v>
      </c>
      <c r="CD6" s="68">
        <f>T6</f>
        <v>28000000</v>
      </c>
      <c r="CE6" s="68">
        <f>W6</f>
        <v>28000000</v>
      </c>
      <c r="CF6" s="68">
        <f>Z6</f>
        <v>28000000</v>
      </c>
      <c r="CG6" s="68">
        <f>AC6</f>
        <v>28000000</v>
      </c>
      <c r="CH6" s="68">
        <f>AF6</f>
        <v>39200000</v>
      </c>
      <c r="CI6" s="68">
        <f>AI6</f>
        <v>39200000</v>
      </c>
      <c r="CJ6" s="68">
        <f>AL6</f>
        <v>39200000</v>
      </c>
      <c r="CK6" s="68">
        <f>AO6</f>
        <v>39200000</v>
      </c>
      <c r="CL6" s="68">
        <f>AR6</f>
        <v>54880000</v>
      </c>
      <c r="CM6" s="68">
        <f>AU6</f>
        <v>54880000</v>
      </c>
      <c r="CN6" s="68">
        <f>AY6</f>
        <v>54880000</v>
      </c>
      <c r="CO6" s="68">
        <f>BA6</f>
        <v>54880000</v>
      </c>
      <c r="CP6" s="68">
        <f>BD6</f>
        <v>76832000</v>
      </c>
      <c r="CQ6" s="68">
        <f>BG6</f>
        <v>76832000</v>
      </c>
      <c r="CR6" s="68">
        <f t="shared" si="0"/>
        <v>230496000</v>
      </c>
      <c r="CS6" s="128">
        <f t="shared" si="1"/>
        <v>230496000</v>
      </c>
      <c r="CT6" s="131"/>
      <c r="CU6" s="32"/>
      <c r="CV6" s="68" t="s">
        <v>219</v>
      </c>
      <c r="CW6" s="68">
        <f t="shared" ref="CW6:CW13" si="2">SUM(BV6:BY6)</f>
        <v>0</v>
      </c>
      <c r="CX6" s="68">
        <f>AVERAGE(BZ6:CC6)</f>
        <v>15000000</v>
      </c>
      <c r="CY6" s="68">
        <f>AVERAGE(CD6:CG6)</f>
        <v>28000000</v>
      </c>
      <c r="CZ6" s="68">
        <f>AVERAGE(CH6:CK6)</f>
        <v>39200000</v>
      </c>
      <c r="DA6" s="68">
        <f>AVERAGE(CL6:CO6)</f>
        <v>54880000</v>
      </c>
      <c r="DB6" s="68">
        <f>AVERAGE(CP6:CS6)</f>
        <v>153664000</v>
      </c>
    </row>
    <row r="7" spans="1:106" ht="31">
      <c r="A7" s="68" t="s">
        <v>220</v>
      </c>
      <c r="B7" s="68"/>
      <c r="C7" s="68"/>
      <c r="D7" s="68"/>
      <c r="E7" s="68"/>
      <c r="F7" s="68"/>
      <c r="G7" s="68"/>
      <c r="H7" s="68"/>
      <c r="I7" s="68"/>
      <c r="J7" s="68"/>
      <c r="K7" s="68">
        <f>K6*K4</f>
        <v>20000000</v>
      </c>
      <c r="L7" s="68">
        <f t="shared" ref="L7:BH7" si="3">L6*L4</f>
        <v>20000000</v>
      </c>
      <c r="M7" s="68">
        <f t="shared" si="3"/>
        <v>20000000</v>
      </c>
      <c r="N7" s="68">
        <f>N6*N4</f>
        <v>20000000</v>
      </c>
      <c r="O7" s="68">
        <f t="shared" si="3"/>
        <v>40000000</v>
      </c>
      <c r="P7" s="68">
        <f t="shared" si="3"/>
        <v>40000000</v>
      </c>
      <c r="Q7" s="68">
        <f t="shared" si="3"/>
        <v>60000000</v>
      </c>
      <c r="R7" s="68">
        <f t="shared" si="3"/>
        <v>60000000</v>
      </c>
      <c r="S7" s="68">
        <f t="shared" si="3"/>
        <v>60000000</v>
      </c>
      <c r="T7" s="68">
        <f t="shared" si="3"/>
        <v>84000000</v>
      </c>
      <c r="U7" s="68">
        <f t="shared" si="3"/>
        <v>84000000</v>
      </c>
      <c r="V7" s="68">
        <f t="shared" si="3"/>
        <v>84000000</v>
      </c>
      <c r="W7" s="68">
        <f t="shared" si="3"/>
        <v>84000000</v>
      </c>
      <c r="X7" s="68">
        <f t="shared" si="3"/>
        <v>84000000</v>
      </c>
      <c r="Y7" s="68">
        <f t="shared" si="3"/>
        <v>112000000</v>
      </c>
      <c r="Z7" s="68">
        <f t="shared" si="3"/>
        <v>112000000</v>
      </c>
      <c r="AA7" s="68">
        <f t="shared" si="3"/>
        <v>112000000</v>
      </c>
      <c r="AB7" s="68">
        <f t="shared" si="3"/>
        <v>112000000</v>
      </c>
      <c r="AC7" s="68">
        <f t="shared" si="3"/>
        <v>112000000</v>
      </c>
      <c r="AD7" s="68">
        <f t="shared" si="3"/>
        <v>112000000</v>
      </c>
      <c r="AE7" s="68">
        <f t="shared" si="3"/>
        <v>112000000</v>
      </c>
      <c r="AF7" s="68">
        <f t="shared" si="3"/>
        <v>156800000</v>
      </c>
      <c r="AG7" s="68">
        <f t="shared" si="3"/>
        <v>156800000</v>
      </c>
      <c r="AH7" s="68">
        <f t="shared" si="3"/>
        <v>156800000</v>
      </c>
      <c r="AI7" s="68">
        <f t="shared" si="3"/>
        <v>156800000</v>
      </c>
      <c r="AJ7" s="68">
        <f t="shared" si="3"/>
        <v>156800000</v>
      </c>
      <c r="AK7" s="68">
        <f t="shared" si="3"/>
        <v>156800000</v>
      </c>
      <c r="AL7" s="68">
        <f t="shared" si="3"/>
        <v>156800000</v>
      </c>
      <c r="AM7" s="68">
        <f t="shared" si="3"/>
        <v>156800000</v>
      </c>
      <c r="AN7" s="68">
        <f t="shared" si="3"/>
        <v>156800000</v>
      </c>
      <c r="AO7" s="68">
        <f t="shared" si="3"/>
        <v>196000000</v>
      </c>
      <c r="AP7" s="68">
        <f t="shared" si="3"/>
        <v>196000000</v>
      </c>
      <c r="AQ7" s="68">
        <f t="shared" si="3"/>
        <v>196000000</v>
      </c>
      <c r="AR7" s="68">
        <f t="shared" si="3"/>
        <v>274400000</v>
      </c>
      <c r="AS7" s="68">
        <f t="shared" si="3"/>
        <v>274400000</v>
      </c>
      <c r="AT7" s="68">
        <f t="shared" si="3"/>
        <v>274400000</v>
      </c>
      <c r="AU7" s="68">
        <f t="shared" si="3"/>
        <v>274400000</v>
      </c>
      <c r="AV7" s="68">
        <f t="shared" si="3"/>
        <v>274400000</v>
      </c>
      <c r="AW7" s="68">
        <f t="shared" si="3"/>
        <v>274400000</v>
      </c>
      <c r="AX7" s="68">
        <f t="shared" si="3"/>
        <v>329280000</v>
      </c>
      <c r="AY7" s="68">
        <f t="shared" si="3"/>
        <v>329280000</v>
      </c>
      <c r="AZ7" s="68">
        <f t="shared" si="3"/>
        <v>329280000</v>
      </c>
      <c r="BA7" s="68">
        <f t="shared" si="3"/>
        <v>329280000</v>
      </c>
      <c r="BB7" s="68">
        <f t="shared" si="3"/>
        <v>329280000</v>
      </c>
      <c r="BC7" s="68">
        <f t="shared" si="3"/>
        <v>329280000</v>
      </c>
      <c r="BD7" s="68">
        <f t="shared" si="3"/>
        <v>460992000</v>
      </c>
      <c r="BE7" s="68">
        <f t="shared" si="3"/>
        <v>460992000</v>
      </c>
      <c r="BF7" s="68">
        <f t="shared" si="3"/>
        <v>460992000</v>
      </c>
      <c r="BG7" s="68">
        <f t="shared" si="3"/>
        <v>460992000</v>
      </c>
      <c r="BH7" s="68">
        <f t="shared" si="3"/>
        <v>460992000</v>
      </c>
      <c r="BI7" s="68">
        <f>BI6*BI4</f>
        <v>460992000</v>
      </c>
      <c r="BJ7" s="68">
        <f t="shared" ref="BJ7:BO7" si="4">BJ6*BJ4</f>
        <v>537824000</v>
      </c>
      <c r="BK7" s="68">
        <f t="shared" si="4"/>
        <v>537824000</v>
      </c>
      <c r="BL7" s="68">
        <f t="shared" si="4"/>
        <v>537824000</v>
      </c>
      <c r="BM7" s="68">
        <f t="shared" si="4"/>
        <v>537824000</v>
      </c>
      <c r="BN7" s="68">
        <f t="shared" si="4"/>
        <v>537824000</v>
      </c>
      <c r="BO7" s="68">
        <f t="shared" si="4"/>
        <v>537824000</v>
      </c>
      <c r="BU7" s="68" t="s">
        <v>220</v>
      </c>
      <c r="BV7" s="68"/>
      <c r="BW7" s="68"/>
      <c r="BX7" s="68">
        <f>SUM(B7:D7)</f>
        <v>0</v>
      </c>
      <c r="BY7" s="68">
        <f>SUM(E7:G7)</f>
        <v>0</v>
      </c>
      <c r="BZ7" s="68">
        <f>SUM(H7:J7)</f>
        <v>0</v>
      </c>
      <c r="CA7" s="68">
        <f>SUM(K7:M7)</f>
        <v>60000000</v>
      </c>
      <c r="CB7" s="68">
        <f>SUM(N7:P7)</f>
        <v>100000000</v>
      </c>
      <c r="CC7" s="68">
        <f>SUM(Q7:S7)</f>
        <v>180000000</v>
      </c>
      <c r="CD7" s="68">
        <f>SUM(T7:V7)</f>
        <v>252000000</v>
      </c>
      <c r="CE7" s="68">
        <f>SUM(W7:Y7)</f>
        <v>280000000</v>
      </c>
      <c r="CF7" s="68">
        <f>SUM(Z7:AB7)</f>
        <v>336000000</v>
      </c>
      <c r="CG7" s="68">
        <f>SUM(AC7:AE7)</f>
        <v>336000000</v>
      </c>
      <c r="CH7" s="68">
        <f>SUM(AF7:AH7)</f>
        <v>470400000</v>
      </c>
      <c r="CI7" s="68">
        <f>SUM(AI7:AK7)</f>
        <v>470400000</v>
      </c>
      <c r="CJ7" s="68">
        <f>SUM(AL7:AN7)</f>
        <v>470400000</v>
      </c>
      <c r="CK7" s="68">
        <f>SUM(AO7:AQ7)</f>
        <v>588000000</v>
      </c>
      <c r="CL7" s="68">
        <f>SUM(AR7:AT7)</f>
        <v>823200000</v>
      </c>
      <c r="CM7" s="68">
        <f>SUM(AU7:AW7)</f>
        <v>823200000</v>
      </c>
      <c r="CN7" s="68">
        <f>SUM(AY7:BA7)</f>
        <v>987840000</v>
      </c>
      <c r="CO7" s="68">
        <f>SUM(BA7:BC7)</f>
        <v>987840000</v>
      </c>
      <c r="CP7" s="68">
        <f>SUM(BD7:BF7)</f>
        <v>1382976000</v>
      </c>
      <c r="CQ7" s="68">
        <f>SUM(BG7:BI7)</f>
        <v>1382976000</v>
      </c>
      <c r="CR7" s="68">
        <f t="shared" si="0"/>
        <v>1613472000</v>
      </c>
      <c r="CS7" s="128">
        <f t="shared" si="1"/>
        <v>1613472000</v>
      </c>
      <c r="CT7" s="131"/>
      <c r="CU7" s="32"/>
      <c r="CV7" s="68" t="s">
        <v>220</v>
      </c>
      <c r="CW7" s="68">
        <f t="shared" si="2"/>
        <v>0</v>
      </c>
      <c r="CX7" s="68">
        <f t="shared" ref="CX7:CX13" si="5">SUM(BZ7:CC7)</f>
        <v>340000000</v>
      </c>
      <c r="CY7" s="68">
        <f t="shared" ref="CY7:CY13" si="6">SUM(CD7:CG7)</f>
        <v>1204000000</v>
      </c>
      <c r="CZ7" s="68">
        <f t="shared" ref="CZ7:CZ13" si="7">SUM(CH7:CK7)</f>
        <v>1999200000</v>
      </c>
      <c r="DA7" s="68">
        <f t="shared" ref="DA7:DA13" si="8">SUM(CL7:CO7)</f>
        <v>3622080000</v>
      </c>
      <c r="DB7" s="68">
        <f t="shared" ref="DB7:DB13" si="9">SUM(CP7:CS7)</f>
        <v>5992896000</v>
      </c>
    </row>
    <row r="8" spans="1:106" ht="18.75" customHeight="1">
      <c r="A8" s="68" t="s">
        <v>221</v>
      </c>
      <c r="B8" s="70">
        <f>'Ключевые условия (Assumptions)'!$C$116</f>
        <v>0.02</v>
      </c>
      <c r="C8" s="70">
        <f>'Ключевые условия (Assumptions)'!$C$116</f>
        <v>0.02</v>
      </c>
      <c r="D8" s="70">
        <f>'Ключевые условия (Assumptions)'!$C$116</f>
        <v>0.02</v>
      </c>
      <c r="E8" s="70">
        <f>'Ключевые условия (Assumptions)'!$C$116</f>
        <v>0.02</v>
      </c>
      <c r="F8" s="70">
        <f>'Ключевые условия (Assumptions)'!$C$116</f>
        <v>0.02</v>
      </c>
      <c r="G8" s="70">
        <f>'Ключевые условия (Assumptions)'!$C$116</f>
        <v>0.02</v>
      </c>
      <c r="H8" s="70">
        <f>'Ключевые условия (Assumptions)'!$C$116</f>
        <v>0.02</v>
      </c>
      <c r="I8" s="70">
        <f>'Ключевые условия (Assumptions)'!$C$116</f>
        <v>0.02</v>
      </c>
      <c r="J8" s="70">
        <f>'Ключевые условия (Assumptions)'!$C$116</f>
        <v>0.02</v>
      </c>
      <c r="K8" s="70">
        <f>'Ключевые условия (Assumptions)'!$C$116</f>
        <v>0.02</v>
      </c>
      <c r="L8" s="70">
        <f>'Ключевые условия (Assumptions)'!$C$116</f>
        <v>0.02</v>
      </c>
      <c r="M8" s="70">
        <f>'Ключевые условия (Assumptions)'!$C$116</f>
        <v>0.02</v>
      </c>
      <c r="N8" s="70">
        <f>'Ключевые условия (Assumptions)'!$C$116</f>
        <v>0.02</v>
      </c>
      <c r="O8" s="70">
        <f>'Ключевые условия (Assumptions)'!$C$116</f>
        <v>0.02</v>
      </c>
      <c r="P8" s="70">
        <f>'Ключевые условия (Assumptions)'!$C$116</f>
        <v>0.02</v>
      </c>
      <c r="Q8" s="70">
        <f>'Ключевые условия (Assumptions)'!$C$116</f>
        <v>0.02</v>
      </c>
      <c r="R8" s="70">
        <f>'Ключевые условия (Assumptions)'!$C$116</f>
        <v>0.02</v>
      </c>
      <c r="S8" s="70">
        <f>'Ключевые условия (Assumptions)'!$C$116</f>
        <v>0.02</v>
      </c>
      <c r="T8" s="70">
        <f>'Ключевые условия (Assumptions)'!$C$116</f>
        <v>0.02</v>
      </c>
      <c r="U8" s="70">
        <f>'Ключевые условия (Assumptions)'!$C$116</f>
        <v>0.02</v>
      </c>
      <c r="V8" s="70">
        <f>'Ключевые условия (Assumptions)'!$C$116</f>
        <v>0.02</v>
      </c>
      <c r="W8" s="70">
        <f>'Ключевые условия (Assumptions)'!$C$116</f>
        <v>0.02</v>
      </c>
      <c r="X8" s="70">
        <f>'Ключевые условия (Assumptions)'!$C$116</f>
        <v>0.02</v>
      </c>
      <c r="Y8" s="70">
        <f>'Ключевые условия (Assumptions)'!$C$116</f>
        <v>0.02</v>
      </c>
      <c r="Z8" s="70">
        <f>'Ключевые условия (Assumptions)'!$C$116</f>
        <v>0.02</v>
      </c>
      <c r="AA8" s="70">
        <f>'Ключевые условия (Assumptions)'!$C$116</f>
        <v>0.02</v>
      </c>
      <c r="AB8" s="70">
        <f>'Ключевые условия (Assumptions)'!$C$116</f>
        <v>0.02</v>
      </c>
      <c r="AC8" s="70">
        <f>'Ключевые условия (Assumptions)'!$C$116</f>
        <v>0.02</v>
      </c>
      <c r="AD8" s="70">
        <f>'Ключевые условия (Assumptions)'!$C$116</f>
        <v>0.02</v>
      </c>
      <c r="AE8" s="70">
        <f>'Ключевые условия (Assumptions)'!$C$116</f>
        <v>0.02</v>
      </c>
      <c r="AF8" s="70">
        <f>'Ключевые условия (Assumptions)'!$C$116</f>
        <v>0.02</v>
      </c>
      <c r="AG8" s="70">
        <f>'Ключевые условия (Assumptions)'!$C$116</f>
        <v>0.02</v>
      </c>
      <c r="AH8" s="70">
        <f>'Ключевые условия (Assumptions)'!$C$116</f>
        <v>0.02</v>
      </c>
      <c r="AI8" s="70">
        <f>'Ключевые условия (Assumptions)'!$C$116</f>
        <v>0.02</v>
      </c>
      <c r="AJ8" s="70">
        <f>'Ключевые условия (Assumptions)'!$C$116</f>
        <v>0.02</v>
      </c>
      <c r="AK8" s="70">
        <f>'Ключевые условия (Assumptions)'!$C$116</f>
        <v>0.02</v>
      </c>
      <c r="AL8" s="70">
        <f>'Ключевые условия (Assumptions)'!$C$116</f>
        <v>0.02</v>
      </c>
      <c r="AM8" s="70">
        <f>'Ключевые условия (Assumptions)'!$C$116</f>
        <v>0.02</v>
      </c>
      <c r="AN8" s="70">
        <f>'Ключевые условия (Assumptions)'!$C$116</f>
        <v>0.02</v>
      </c>
      <c r="AO8" s="70">
        <f>'Ключевые условия (Assumptions)'!$C$116</f>
        <v>0.02</v>
      </c>
      <c r="AP8" s="70">
        <f>'Ключевые условия (Assumptions)'!$C$116</f>
        <v>0.02</v>
      </c>
      <c r="AQ8" s="70">
        <f>'Ключевые условия (Assumptions)'!$C$116</f>
        <v>0.02</v>
      </c>
      <c r="AR8" s="70">
        <f>'Ключевые условия (Assumptions)'!$C$116</f>
        <v>0.02</v>
      </c>
      <c r="AS8" s="70">
        <f>'Ключевые условия (Assumptions)'!$C$116</f>
        <v>0.02</v>
      </c>
      <c r="AT8" s="70">
        <f>'Ключевые условия (Assumptions)'!$C$116</f>
        <v>0.02</v>
      </c>
      <c r="AU8" s="70">
        <f>'Ключевые условия (Assumptions)'!$C$116</f>
        <v>0.02</v>
      </c>
      <c r="AV8" s="70">
        <f>'Ключевые условия (Assumptions)'!$C$116</f>
        <v>0.02</v>
      </c>
      <c r="AW8" s="70">
        <f>'Ключевые условия (Assumptions)'!$C$116</f>
        <v>0.02</v>
      </c>
      <c r="AX8" s="70">
        <f>'Ключевые условия (Assumptions)'!$C$116</f>
        <v>0.02</v>
      </c>
      <c r="AY8" s="70">
        <f>'Ключевые условия (Assumptions)'!$C$116</f>
        <v>0.02</v>
      </c>
      <c r="AZ8" s="70">
        <f>'Ключевые условия (Assumptions)'!$C$116</f>
        <v>0.02</v>
      </c>
      <c r="BA8" s="70">
        <f>'Ключевые условия (Assumptions)'!$C$116</f>
        <v>0.02</v>
      </c>
      <c r="BB8" s="70">
        <f>'Ключевые условия (Assumptions)'!$C$116</f>
        <v>0.02</v>
      </c>
      <c r="BC8" s="70">
        <f>'Ключевые условия (Assumptions)'!$C$116</f>
        <v>0.02</v>
      </c>
      <c r="BD8" s="70">
        <f>'Ключевые условия (Assumptions)'!$C$116</f>
        <v>0.02</v>
      </c>
      <c r="BE8" s="70">
        <f>'Ключевые условия (Assumptions)'!$C$116</f>
        <v>0.02</v>
      </c>
      <c r="BF8" s="70">
        <f>'Ключевые условия (Assumptions)'!$C$116</f>
        <v>0.02</v>
      </c>
      <c r="BG8" s="70">
        <f>'Ключевые условия (Assumptions)'!$C$116</f>
        <v>0.02</v>
      </c>
      <c r="BH8" s="70">
        <f>'Ключевые условия (Assumptions)'!$C$116</f>
        <v>0.02</v>
      </c>
      <c r="BI8" s="70">
        <f>'Ключевые условия (Assumptions)'!$C$116</f>
        <v>0.02</v>
      </c>
      <c r="BJ8" s="70">
        <f>'Ключевые условия (Assumptions)'!$C$116</f>
        <v>0.02</v>
      </c>
      <c r="BK8" s="70">
        <f>'Ключевые условия (Assumptions)'!$C$116</f>
        <v>0.02</v>
      </c>
      <c r="BL8" s="70">
        <f>'Ключевые условия (Assumptions)'!$C$116</f>
        <v>0.02</v>
      </c>
      <c r="BM8" s="70">
        <f>'Ключевые условия (Assumptions)'!$C$116</f>
        <v>0.02</v>
      </c>
      <c r="BN8" s="70">
        <f>'Ключевые условия (Assumptions)'!$C$116</f>
        <v>0.02</v>
      </c>
      <c r="BO8" s="70">
        <f>'Ключевые условия (Assumptions)'!$C$116</f>
        <v>0.02</v>
      </c>
      <c r="BU8" s="68" t="s">
        <v>221</v>
      </c>
      <c r="BV8" s="70"/>
      <c r="BW8" s="70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128"/>
      <c r="CT8" s="132"/>
      <c r="CU8" s="33"/>
      <c r="CV8" s="68" t="s">
        <v>221</v>
      </c>
      <c r="CW8" s="109">
        <f t="shared" si="2"/>
        <v>0</v>
      </c>
      <c r="CX8" s="68">
        <f t="shared" si="5"/>
        <v>0</v>
      </c>
      <c r="CY8" s="68">
        <f t="shared" si="6"/>
        <v>0</v>
      </c>
      <c r="CZ8" s="68">
        <f t="shared" si="7"/>
        <v>0</v>
      </c>
      <c r="DA8" s="68">
        <f t="shared" si="8"/>
        <v>0</v>
      </c>
      <c r="DB8" s="68">
        <f t="shared" si="9"/>
        <v>0</v>
      </c>
    </row>
    <row r="9" spans="1:106" ht="15.5">
      <c r="A9" s="68" t="s">
        <v>222</v>
      </c>
      <c r="B9" s="70">
        <f>'Ключевые условия (Assumptions)'!$C$117</f>
        <v>0.01</v>
      </c>
      <c r="C9" s="70">
        <f>'Ключевые условия (Assumptions)'!$C$117</f>
        <v>0.01</v>
      </c>
      <c r="D9" s="70">
        <f>'Ключевые условия (Assumptions)'!$C$117</f>
        <v>0.01</v>
      </c>
      <c r="E9" s="70">
        <f>'Ключевые условия (Assumptions)'!$C$117</f>
        <v>0.01</v>
      </c>
      <c r="F9" s="70">
        <f>'Ключевые условия (Assumptions)'!$C$117</f>
        <v>0.01</v>
      </c>
      <c r="G9" s="70">
        <f>'Ключевые условия (Assumptions)'!$C$117</f>
        <v>0.01</v>
      </c>
      <c r="H9" s="70">
        <f>'Ключевые условия (Assumptions)'!$C$117</f>
        <v>0.01</v>
      </c>
      <c r="I9" s="70">
        <f>'Ключевые условия (Assumptions)'!$C$117</f>
        <v>0.01</v>
      </c>
      <c r="J9" s="70">
        <f>'Ключевые условия (Assumptions)'!$C$117</f>
        <v>0.01</v>
      </c>
      <c r="K9" s="70">
        <f>'Ключевые условия (Assumptions)'!$C$117</f>
        <v>0.01</v>
      </c>
      <c r="L9" s="70">
        <f>'Ключевые условия (Assumptions)'!$C$117</f>
        <v>0.01</v>
      </c>
      <c r="M9" s="70">
        <f>'Ключевые условия (Assumptions)'!$C$117</f>
        <v>0.01</v>
      </c>
      <c r="N9" s="70">
        <f>'Ключевые условия (Assumptions)'!$C$117</f>
        <v>0.01</v>
      </c>
      <c r="O9" s="70">
        <f>'Ключевые условия (Assumptions)'!$C$117</f>
        <v>0.01</v>
      </c>
      <c r="P9" s="70">
        <f>'Ключевые условия (Assumptions)'!$C$117</f>
        <v>0.01</v>
      </c>
      <c r="Q9" s="70">
        <f>'Ключевые условия (Assumptions)'!$C$117</f>
        <v>0.01</v>
      </c>
      <c r="R9" s="70">
        <f>'Ключевые условия (Assumptions)'!$C$117</f>
        <v>0.01</v>
      </c>
      <c r="S9" s="70">
        <f>'Ключевые условия (Assumptions)'!$C$117</f>
        <v>0.01</v>
      </c>
      <c r="T9" s="70">
        <f>'Ключевые условия (Assumptions)'!$C$117</f>
        <v>0.01</v>
      </c>
      <c r="U9" s="70">
        <f>'Ключевые условия (Assumptions)'!$C$117</f>
        <v>0.01</v>
      </c>
      <c r="V9" s="70">
        <f>'Ключевые условия (Assumptions)'!$C$117</f>
        <v>0.01</v>
      </c>
      <c r="W9" s="70">
        <f>'Ключевые условия (Assumptions)'!$C$117</f>
        <v>0.01</v>
      </c>
      <c r="X9" s="70">
        <f>'Ключевые условия (Assumptions)'!$C$117</f>
        <v>0.01</v>
      </c>
      <c r="Y9" s="70">
        <f>'Ключевые условия (Assumptions)'!$C$117</f>
        <v>0.01</v>
      </c>
      <c r="Z9" s="70">
        <f>'Ключевые условия (Assumptions)'!$C$117</f>
        <v>0.01</v>
      </c>
      <c r="AA9" s="70">
        <f>'Ключевые условия (Assumptions)'!$C$117</f>
        <v>0.01</v>
      </c>
      <c r="AB9" s="70">
        <f>'Ключевые условия (Assumptions)'!$C$117</f>
        <v>0.01</v>
      </c>
      <c r="AC9" s="70">
        <f>'Ключевые условия (Assumptions)'!$C$117</f>
        <v>0.01</v>
      </c>
      <c r="AD9" s="70">
        <f>'Ключевые условия (Assumptions)'!$C$117</f>
        <v>0.01</v>
      </c>
      <c r="AE9" s="70">
        <f>'Ключевые условия (Assumptions)'!$C$117</f>
        <v>0.01</v>
      </c>
      <c r="AF9" s="70">
        <f>'Ключевые условия (Assumptions)'!$C$117</f>
        <v>0.01</v>
      </c>
      <c r="AG9" s="70">
        <f>'Ключевые условия (Assumptions)'!$C$117</f>
        <v>0.01</v>
      </c>
      <c r="AH9" s="70">
        <f>'Ключевые условия (Assumptions)'!$C$117</f>
        <v>0.01</v>
      </c>
      <c r="AI9" s="70">
        <f>'Ключевые условия (Assumptions)'!$C$117</f>
        <v>0.01</v>
      </c>
      <c r="AJ9" s="70">
        <f>'Ключевые условия (Assumptions)'!$C$117</f>
        <v>0.01</v>
      </c>
      <c r="AK9" s="70">
        <f>'Ключевые условия (Assumptions)'!$C$117</f>
        <v>0.01</v>
      </c>
      <c r="AL9" s="70">
        <f>'Ключевые условия (Assumptions)'!$C$117</f>
        <v>0.01</v>
      </c>
      <c r="AM9" s="70">
        <f>'Ключевые условия (Assumptions)'!$C$117</f>
        <v>0.01</v>
      </c>
      <c r="AN9" s="70">
        <f>'Ключевые условия (Assumptions)'!$C$117</f>
        <v>0.01</v>
      </c>
      <c r="AO9" s="70">
        <f>'Ключевые условия (Assumptions)'!$C$117</f>
        <v>0.01</v>
      </c>
      <c r="AP9" s="70">
        <f>'Ключевые условия (Assumptions)'!$C$117</f>
        <v>0.01</v>
      </c>
      <c r="AQ9" s="70">
        <f>'Ключевые условия (Assumptions)'!$C$117</f>
        <v>0.01</v>
      </c>
      <c r="AR9" s="70">
        <f>'Ключевые условия (Assumptions)'!$C$117</f>
        <v>0.01</v>
      </c>
      <c r="AS9" s="70">
        <f>'Ключевые условия (Assumptions)'!$C$117</f>
        <v>0.01</v>
      </c>
      <c r="AT9" s="70">
        <f>'Ключевые условия (Assumptions)'!$C$117</f>
        <v>0.01</v>
      </c>
      <c r="AU9" s="70">
        <f>'Ключевые условия (Assumptions)'!$C$117</f>
        <v>0.01</v>
      </c>
      <c r="AV9" s="70">
        <f>'Ключевые условия (Assumptions)'!$C$117</f>
        <v>0.01</v>
      </c>
      <c r="AW9" s="70">
        <f>'Ключевые условия (Assumptions)'!$C$117</f>
        <v>0.01</v>
      </c>
      <c r="AX9" s="70">
        <f>'Ключевые условия (Assumptions)'!$C$117</f>
        <v>0.01</v>
      </c>
      <c r="AY9" s="70">
        <f>'Ключевые условия (Assumptions)'!$C$117</f>
        <v>0.01</v>
      </c>
      <c r="AZ9" s="70">
        <f>'Ключевые условия (Assumptions)'!$C$117</f>
        <v>0.01</v>
      </c>
      <c r="BA9" s="70">
        <f>'Ключевые условия (Assumptions)'!$C$117</f>
        <v>0.01</v>
      </c>
      <c r="BB9" s="70">
        <f>'Ключевые условия (Assumptions)'!$C$117</f>
        <v>0.01</v>
      </c>
      <c r="BC9" s="70">
        <f>'Ключевые условия (Assumptions)'!$C$117</f>
        <v>0.01</v>
      </c>
      <c r="BD9" s="70">
        <f>'Ключевые условия (Assumptions)'!$C$117</f>
        <v>0.01</v>
      </c>
      <c r="BE9" s="70">
        <f>'Ключевые условия (Assumptions)'!$C$117</f>
        <v>0.01</v>
      </c>
      <c r="BF9" s="70">
        <f>'Ключевые условия (Assumptions)'!$C$117</f>
        <v>0.01</v>
      </c>
      <c r="BG9" s="70">
        <f>'Ключевые условия (Assumptions)'!$C$117</f>
        <v>0.01</v>
      </c>
      <c r="BH9" s="70">
        <f>'Ключевые условия (Assumptions)'!$C$117</f>
        <v>0.01</v>
      </c>
      <c r="BI9" s="70">
        <f>'Ключевые условия (Assumptions)'!$C$117</f>
        <v>0.01</v>
      </c>
      <c r="BJ9" s="70">
        <f>'Ключевые условия (Assumptions)'!$C$117</f>
        <v>0.01</v>
      </c>
      <c r="BK9" s="70">
        <f>'Ключевые условия (Assumptions)'!$C$117</f>
        <v>0.01</v>
      </c>
      <c r="BL9" s="70">
        <f>'Ключевые условия (Assumptions)'!$C$117</f>
        <v>0.01</v>
      </c>
      <c r="BM9" s="70">
        <f>'Ключевые условия (Assumptions)'!$C$117</f>
        <v>0.01</v>
      </c>
      <c r="BN9" s="70">
        <f>'Ключевые условия (Assumptions)'!$C$117</f>
        <v>0.01</v>
      </c>
      <c r="BO9" s="70">
        <f>'Ключевые условия (Assumptions)'!$C$117</f>
        <v>0.01</v>
      </c>
      <c r="BU9" s="68" t="s">
        <v>222</v>
      </c>
      <c r="BV9" s="70"/>
      <c r="BW9" s="70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128"/>
      <c r="CT9" s="132"/>
      <c r="CU9" s="33"/>
      <c r="CV9" s="68" t="s">
        <v>222</v>
      </c>
      <c r="CW9" s="109">
        <f t="shared" si="2"/>
        <v>0</v>
      </c>
      <c r="CX9" s="68">
        <f t="shared" si="5"/>
        <v>0</v>
      </c>
      <c r="CY9" s="68">
        <f t="shared" si="6"/>
        <v>0</v>
      </c>
      <c r="CZ9" s="68">
        <f t="shared" si="7"/>
        <v>0</v>
      </c>
      <c r="DA9" s="68">
        <f t="shared" si="8"/>
        <v>0</v>
      </c>
      <c r="DB9" s="68">
        <f t="shared" si="9"/>
        <v>0</v>
      </c>
    </row>
    <row r="10" spans="1:106" ht="15.5">
      <c r="A10" s="68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U10" s="68"/>
      <c r="BV10" s="70"/>
      <c r="BW10" s="70"/>
      <c r="BX10" s="68">
        <f>SUM(B10:D10)</f>
        <v>0</v>
      </c>
      <c r="BY10" s="68">
        <f>SUM(E10:G10)</f>
        <v>0</v>
      </c>
      <c r="BZ10" s="68">
        <f>SUM(H10:J10)</f>
        <v>0</v>
      </c>
      <c r="CA10" s="68">
        <f>SUM(K10:M10)</f>
        <v>0</v>
      </c>
      <c r="CB10" s="68">
        <f>SUM(N10:P10)</f>
        <v>0</v>
      </c>
      <c r="CC10" s="68">
        <f>SUM(Q10:S10)</f>
        <v>0</v>
      </c>
      <c r="CD10" s="68">
        <f>SUM(T10:V10)</f>
        <v>0</v>
      </c>
      <c r="CE10" s="68">
        <f>SUM(W10:Y10)</f>
        <v>0</v>
      </c>
      <c r="CF10" s="68">
        <f>SUM(Z10:AB10)</f>
        <v>0</v>
      </c>
      <c r="CG10" s="68">
        <f>SUM(AC10:AE10)</f>
        <v>0</v>
      </c>
      <c r="CH10" s="68">
        <f>SUM(AF10:AH10)</f>
        <v>0</v>
      </c>
      <c r="CI10" s="68">
        <f>SUM(AI10:AK10)</f>
        <v>0</v>
      </c>
      <c r="CJ10" s="68">
        <f>SUM(AL10:AN10)</f>
        <v>0</v>
      </c>
      <c r="CK10" s="68">
        <f>SUM(AO10:AQ10)</f>
        <v>0</v>
      </c>
      <c r="CL10" s="68">
        <f>SUM(AR10:AT10)</f>
        <v>0</v>
      </c>
      <c r="CM10" s="68">
        <f>SUM(AU10:AW10)</f>
        <v>0</v>
      </c>
      <c r="CN10" s="68">
        <f>SUM(AY10:BA10)</f>
        <v>0</v>
      </c>
      <c r="CO10" s="68">
        <f>SUM(BA10:BC10)</f>
        <v>0</v>
      </c>
      <c r="CP10" s="68">
        <f>SUM(BD10:BF10)</f>
        <v>0</v>
      </c>
      <c r="CQ10" s="68">
        <f>SUM(BG10:BI10)</f>
        <v>0</v>
      </c>
      <c r="CR10" s="68">
        <f t="shared" si="0"/>
        <v>0</v>
      </c>
      <c r="CS10" s="128">
        <f t="shared" si="1"/>
        <v>0</v>
      </c>
      <c r="CT10" s="132"/>
      <c r="CU10" s="33"/>
      <c r="CV10" s="68"/>
      <c r="CW10" s="109">
        <f t="shared" si="2"/>
        <v>0</v>
      </c>
      <c r="CX10" s="68">
        <f t="shared" si="5"/>
        <v>0</v>
      </c>
      <c r="CY10" s="68">
        <f t="shared" si="6"/>
        <v>0</v>
      </c>
      <c r="CZ10" s="68">
        <f t="shared" si="7"/>
        <v>0</v>
      </c>
      <c r="DA10" s="68">
        <f t="shared" si="8"/>
        <v>0</v>
      </c>
      <c r="DB10" s="68">
        <f t="shared" si="9"/>
        <v>0</v>
      </c>
    </row>
    <row r="11" spans="1:106" ht="15.5">
      <c r="A11" s="68" t="s">
        <v>223</v>
      </c>
      <c r="B11" s="68">
        <f t="shared" ref="B11:AG11" si="10">B8*B7</f>
        <v>0</v>
      </c>
      <c r="C11" s="68">
        <f t="shared" si="10"/>
        <v>0</v>
      </c>
      <c r="D11" s="68">
        <f t="shared" si="10"/>
        <v>0</v>
      </c>
      <c r="E11" s="68">
        <f t="shared" si="10"/>
        <v>0</v>
      </c>
      <c r="F11" s="68">
        <f t="shared" si="10"/>
        <v>0</v>
      </c>
      <c r="G11" s="68">
        <f t="shared" si="10"/>
        <v>0</v>
      </c>
      <c r="H11" s="68">
        <f t="shared" si="10"/>
        <v>0</v>
      </c>
      <c r="I11" s="68">
        <f t="shared" si="10"/>
        <v>0</v>
      </c>
      <c r="J11" s="68">
        <f t="shared" si="10"/>
        <v>0</v>
      </c>
      <c r="K11" s="68">
        <f t="shared" si="10"/>
        <v>400000</v>
      </c>
      <c r="L11" s="68">
        <f t="shared" si="10"/>
        <v>400000</v>
      </c>
      <c r="M11" s="68">
        <f t="shared" si="10"/>
        <v>400000</v>
      </c>
      <c r="N11" s="68">
        <f t="shared" si="10"/>
        <v>400000</v>
      </c>
      <c r="O11" s="68">
        <f t="shared" si="10"/>
        <v>800000</v>
      </c>
      <c r="P11" s="68">
        <f t="shared" si="10"/>
        <v>800000</v>
      </c>
      <c r="Q11" s="68">
        <f t="shared" si="10"/>
        <v>1200000</v>
      </c>
      <c r="R11" s="68">
        <f t="shared" si="10"/>
        <v>1200000</v>
      </c>
      <c r="S11" s="68">
        <f t="shared" si="10"/>
        <v>1200000</v>
      </c>
      <c r="T11" s="68">
        <f t="shared" si="10"/>
        <v>1680000</v>
      </c>
      <c r="U11" s="68">
        <f t="shared" si="10"/>
        <v>1680000</v>
      </c>
      <c r="V11" s="68">
        <f t="shared" si="10"/>
        <v>1680000</v>
      </c>
      <c r="W11" s="68">
        <f t="shared" si="10"/>
        <v>1680000</v>
      </c>
      <c r="X11" s="68">
        <f t="shared" si="10"/>
        <v>1680000</v>
      </c>
      <c r="Y11" s="68">
        <f t="shared" si="10"/>
        <v>2240000</v>
      </c>
      <c r="Z11" s="68">
        <f t="shared" si="10"/>
        <v>2240000</v>
      </c>
      <c r="AA11" s="68">
        <f t="shared" si="10"/>
        <v>2240000</v>
      </c>
      <c r="AB11" s="68">
        <f t="shared" si="10"/>
        <v>2240000</v>
      </c>
      <c r="AC11" s="68">
        <f t="shared" si="10"/>
        <v>2240000</v>
      </c>
      <c r="AD11" s="68">
        <f t="shared" si="10"/>
        <v>2240000</v>
      </c>
      <c r="AE11" s="68">
        <f t="shared" si="10"/>
        <v>2240000</v>
      </c>
      <c r="AF11" s="68">
        <f t="shared" si="10"/>
        <v>3136000</v>
      </c>
      <c r="AG11" s="68">
        <f t="shared" si="10"/>
        <v>3136000</v>
      </c>
      <c r="AH11" s="68">
        <f t="shared" ref="AH11:BI11" si="11">AH8*AH7</f>
        <v>3136000</v>
      </c>
      <c r="AI11" s="68">
        <f t="shared" si="11"/>
        <v>3136000</v>
      </c>
      <c r="AJ11" s="68">
        <f t="shared" si="11"/>
        <v>3136000</v>
      </c>
      <c r="AK11" s="68">
        <f t="shared" si="11"/>
        <v>3136000</v>
      </c>
      <c r="AL11" s="68">
        <f t="shared" si="11"/>
        <v>3136000</v>
      </c>
      <c r="AM11" s="68">
        <f t="shared" si="11"/>
        <v>3136000</v>
      </c>
      <c r="AN11" s="68">
        <f t="shared" si="11"/>
        <v>3136000</v>
      </c>
      <c r="AO11" s="68">
        <f t="shared" si="11"/>
        <v>3920000</v>
      </c>
      <c r="AP11" s="68">
        <f t="shared" si="11"/>
        <v>3920000</v>
      </c>
      <c r="AQ11" s="68">
        <f t="shared" si="11"/>
        <v>3920000</v>
      </c>
      <c r="AR11" s="68">
        <f t="shared" si="11"/>
        <v>5488000</v>
      </c>
      <c r="AS11" s="68">
        <f t="shared" si="11"/>
        <v>5488000</v>
      </c>
      <c r="AT11" s="68">
        <f t="shared" si="11"/>
        <v>5488000</v>
      </c>
      <c r="AU11" s="68">
        <f t="shared" si="11"/>
        <v>5488000</v>
      </c>
      <c r="AV11" s="68">
        <f t="shared" si="11"/>
        <v>5488000</v>
      </c>
      <c r="AW11" s="68">
        <f t="shared" si="11"/>
        <v>5488000</v>
      </c>
      <c r="AX11" s="68">
        <f t="shared" si="11"/>
        <v>6585600</v>
      </c>
      <c r="AY11" s="68">
        <f t="shared" si="11"/>
        <v>6585600</v>
      </c>
      <c r="AZ11" s="68">
        <f t="shared" si="11"/>
        <v>6585600</v>
      </c>
      <c r="BA11" s="68">
        <f t="shared" si="11"/>
        <v>6585600</v>
      </c>
      <c r="BB11" s="68">
        <f t="shared" si="11"/>
        <v>6585600</v>
      </c>
      <c r="BC11" s="68">
        <f t="shared" si="11"/>
        <v>6585600</v>
      </c>
      <c r="BD11" s="68">
        <f t="shared" si="11"/>
        <v>9219840</v>
      </c>
      <c r="BE11" s="68">
        <f t="shared" si="11"/>
        <v>9219840</v>
      </c>
      <c r="BF11" s="68">
        <f t="shared" si="11"/>
        <v>9219840</v>
      </c>
      <c r="BG11" s="68">
        <f t="shared" si="11"/>
        <v>9219840</v>
      </c>
      <c r="BH11" s="68">
        <f t="shared" si="11"/>
        <v>9219840</v>
      </c>
      <c r="BI11" s="68">
        <f t="shared" si="11"/>
        <v>9219840</v>
      </c>
      <c r="BJ11" s="68">
        <f t="shared" ref="BJ11:BO11" si="12">BJ8*BJ7</f>
        <v>10756480</v>
      </c>
      <c r="BK11" s="68">
        <f t="shared" si="12"/>
        <v>10756480</v>
      </c>
      <c r="BL11" s="68">
        <f t="shared" si="12"/>
        <v>10756480</v>
      </c>
      <c r="BM11" s="68">
        <f t="shared" si="12"/>
        <v>10756480</v>
      </c>
      <c r="BN11" s="68">
        <f t="shared" si="12"/>
        <v>10756480</v>
      </c>
      <c r="BO11" s="68">
        <f t="shared" si="12"/>
        <v>10756480</v>
      </c>
      <c r="BU11" s="68" t="s">
        <v>223</v>
      </c>
      <c r="BV11" s="68"/>
      <c r="BW11" s="68"/>
      <c r="BX11" s="68">
        <f>SUM(B11:D11)</f>
        <v>0</v>
      </c>
      <c r="BY11" s="68">
        <f>SUM(E11:G11)</f>
        <v>0</v>
      </c>
      <c r="BZ11" s="68">
        <f>SUM(H11:J11)</f>
        <v>0</v>
      </c>
      <c r="CA11" s="68">
        <f>SUM(K11:M11)</f>
        <v>1200000</v>
      </c>
      <c r="CB11" s="68">
        <f>SUM(N11:P11)</f>
        <v>2000000</v>
      </c>
      <c r="CC11" s="68">
        <f>SUM(Q11:S11)</f>
        <v>3600000</v>
      </c>
      <c r="CD11" s="68">
        <f>SUM(T11:V11)</f>
        <v>5040000</v>
      </c>
      <c r="CE11" s="68">
        <f>SUM(W11:Y11)</f>
        <v>5600000</v>
      </c>
      <c r="CF11" s="68">
        <f>SUM(Z11:AB11)</f>
        <v>6720000</v>
      </c>
      <c r="CG11" s="68">
        <f>SUM(AC11:AE11)</f>
        <v>6720000</v>
      </c>
      <c r="CH11" s="68">
        <f>SUM(AF11:AH11)</f>
        <v>9408000</v>
      </c>
      <c r="CI11" s="68">
        <f>SUM(AI11:AK11)</f>
        <v>9408000</v>
      </c>
      <c r="CJ11" s="68">
        <f>SUM(AL11:AN11)</f>
        <v>9408000</v>
      </c>
      <c r="CK11" s="68">
        <f>SUM(AO11:AQ11)</f>
        <v>11760000</v>
      </c>
      <c r="CL11" s="68">
        <f>SUM(AR11:AT11)</f>
        <v>16464000</v>
      </c>
      <c r="CM11" s="68">
        <f>SUM(AU11:AW11)</f>
        <v>16464000</v>
      </c>
      <c r="CN11" s="68">
        <f>SUM(AY11:BA11)</f>
        <v>19756800</v>
      </c>
      <c r="CO11" s="68">
        <f>SUM(BA11:BC11)</f>
        <v>19756800</v>
      </c>
      <c r="CP11" s="68">
        <f>SUM(BD11:BF11)</f>
        <v>27659520</v>
      </c>
      <c r="CQ11" s="68">
        <f>SUM(BG11:BI11)</f>
        <v>27659520</v>
      </c>
      <c r="CR11" s="68">
        <f t="shared" si="0"/>
        <v>32269440</v>
      </c>
      <c r="CS11" s="128">
        <f t="shared" si="1"/>
        <v>32269440</v>
      </c>
      <c r="CT11" s="131"/>
      <c r="CU11" s="32"/>
      <c r="CV11" s="68" t="s">
        <v>223</v>
      </c>
      <c r="CW11" s="109">
        <f t="shared" si="2"/>
        <v>0</v>
      </c>
      <c r="CX11" s="68">
        <f t="shared" si="5"/>
        <v>6800000</v>
      </c>
      <c r="CY11" s="68">
        <f t="shared" si="6"/>
        <v>24080000</v>
      </c>
      <c r="CZ11" s="68">
        <f t="shared" si="7"/>
        <v>39984000</v>
      </c>
      <c r="DA11" s="68">
        <f t="shared" si="8"/>
        <v>72441600</v>
      </c>
      <c r="DB11" s="68">
        <f t="shared" si="9"/>
        <v>119857920</v>
      </c>
    </row>
    <row r="12" spans="1:106" ht="31">
      <c r="A12" s="68" t="s">
        <v>224</v>
      </c>
      <c r="B12" s="68">
        <f t="shared" ref="B12:AG12" si="13">B7*B9</f>
        <v>0</v>
      </c>
      <c r="C12" s="68">
        <f t="shared" si="13"/>
        <v>0</v>
      </c>
      <c r="D12" s="68">
        <f t="shared" si="13"/>
        <v>0</v>
      </c>
      <c r="E12" s="68">
        <f t="shared" si="13"/>
        <v>0</v>
      </c>
      <c r="F12" s="68">
        <f t="shared" si="13"/>
        <v>0</v>
      </c>
      <c r="G12" s="68">
        <f t="shared" si="13"/>
        <v>0</v>
      </c>
      <c r="H12" s="68">
        <f t="shared" si="13"/>
        <v>0</v>
      </c>
      <c r="I12" s="68">
        <f t="shared" si="13"/>
        <v>0</v>
      </c>
      <c r="J12" s="68">
        <f t="shared" si="13"/>
        <v>0</v>
      </c>
      <c r="K12" s="68">
        <f t="shared" si="13"/>
        <v>200000</v>
      </c>
      <c r="L12" s="68">
        <f t="shared" si="13"/>
        <v>200000</v>
      </c>
      <c r="M12" s="68">
        <f t="shared" si="13"/>
        <v>200000</v>
      </c>
      <c r="N12" s="68">
        <f t="shared" si="13"/>
        <v>200000</v>
      </c>
      <c r="O12" s="68">
        <f t="shared" si="13"/>
        <v>400000</v>
      </c>
      <c r="P12" s="68">
        <f t="shared" si="13"/>
        <v>400000</v>
      </c>
      <c r="Q12" s="68">
        <f t="shared" si="13"/>
        <v>600000</v>
      </c>
      <c r="R12" s="68">
        <f t="shared" si="13"/>
        <v>600000</v>
      </c>
      <c r="S12" s="68">
        <f t="shared" si="13"/>
        <v>600000</v>
      </c>
      <c r="T12" s="68">
        <f t="shared" si="13"/>
        <v>840000</v>
      </c>
      <c r="U12" s="68">
        <f t="shared" si="13"/>
        <v>840000</v>
      </c>
      <c r="V12" s="68">
        <f t="shared" si="13"/>
        <v>840000</v>
      </c>
      <c r="W12" s="68">
        <f t="shared" si="13"/>
        <v>840000</v>
      </c>
      <c r="X12" s="68">
        <f t="shared" si="13"/>
        <v>840000</v>
      </c>
      <c r="Y12" s="68">
        <f t="shared" si="13"/>
        <v>1120000</v>
      </c>
      <c r="Z12" s="68">
        <f t="shared" si="13"/>
        <v>1120000</v>
      </c>
      <c r="AA12" s="68">
        <f t="shared" si="13"/>
        <v>1120000</v>
      </c>
      <c r="AB12" s="68">
        <f t="shared" si="13"/>
        <v>1120000</v>
      </c>
      <c r="AC12" s="68">
        <f t="shared" si="13"/>
        <v>1120000</v>
      </c>
      <c r="AD12" s="68">
        <f t="shared" si="13"/>
        <v>1120000</v>
      </c>
      <c r="AE12" s="68">
        <f t="shared" si="13"/>
        <v>1120000</v>
      </c>
      <c r="AF12" s="68">
        <f t="shared" si="13"/>
        <v>1568000</v>
      </c>
      <c r="AG12" s="68">
        <f t="shared" si="13"/>
        <v>1568000</v>
      </c>
      <c r="AH12" s="68">
        <f t="shared" ref="AH12:BI12" si="14">AH7*AH9</f>
        <v>1568000</v>
      </c>
      <c r="AI12" s="68">
        <f t="shared" si="14"/>
        <v>1568000</v>
      </c>
      <c r="AJ12" s="68">
        <f t="shared" si="14"/>
        <v>1568000</v>
      </c>
      <c r="AK12" s="68">
        <f t="shared" si="14"/>
        <v>1568000</v>
      </c>
      <c r="AL12" s="68">
        <f t="shared" si="14"/>
        <v>1568000</v>
      </c>
      <c r="AM12" s="68">
        <f t="shared" si="14"/>
        <v>1568000</v>
      </c>
      <c r="AN12" s="68">
        <f t="shared" si="14"/>
        <v>1568000</v>
      </c>
      <c r="AO12" s="68">
        <f t="shared" si="14"/>
        <v>1960000</v>
      </c>
      <c r="AP12" s="68">
        <f t="shared" si="14"/>
        <v>1960000</v>
      </c>
      <c r="AQ12" s="68">
        <f t="shared" si="14"/>
        <v>1960000</v>
      </c>
      <c r="AR12" s="68">
        <f t="shared" si="14"/>
        <v>2744000</v>
      </c>
      <c r="AS12" s="68">
        <f t="shared" si="14"/>
        <v>2744000</v>
      </c>
      <c r="AT12" s="68">
        <f t="shared" si="14"/>
        <v>2744000</v>
      </c>
      <c r="AU12" s="68">
        <f t="shared" si="14"/>
        <v>2744000</v>
      </c>
      <c r="AV12" s="68">
        <f t="shared" si="14"/>
        <v>2744000</v>
      </c>
      <c r="AW12" s="68">
        <f t="shared" si="14"/>
        <v>2744000</v>
      </c>
      <c r="AX12" s="68">
        <f t="shared" si="14"/>
        <v>3292800</v>
      </c>
      <c r="AY12" s="68">
        <f t="shared" si="14"/>
        <v>3292800</v>
      </c>
      <c r="AZ12" s="68">
        <f t="shared" si="14"/>
        <v>3292800</v>
      </c>
      <c r="BA12" s="68">
        <f t="shared" si="14"/>
        <v>3292800</v>
      </c>
      <c r="BB12" s="68">
        <f t="shared" si="14"/>
        <v>3292800</v>
      </c>
      <c r="BC12" s="68">
        <f t="shared" si="14"/>
        <v>3292800</v>
      </c>
      <c r="BD12" s="68">
        <f t="shared" si="14"/>
        <v>4609920</v>
      </c>
      <c r="BE12" s="68">
        <f t="shared" si="14"/>
        <v>4609920</v>
      </c>
      <c r="BF12" s="68">
        <f t="shared" si="14"/>
        <v>4609920</v>
      </c>
      <c r="BG12" s="68">
        <f t="shared" si="14"/>
        <v>4609920</v>
      </c>
      <c r="BH12" s="68">
        <f t="shared" si="14"/>
        <v>4609920</v>
      </c>
      <c r="BI12" s="68">
        <f t="shared" si="14"/>
        <v>4609920</v>
      </c>
      <c r="BJ12" s="68">
        <f t="shared" ref="BJ12:BO12" si="15">BJ7*BJ9</f>
        <v>5378240</v>
      </c>
      <c r="BK12" s="68">
        <f t="shared" si="15"/>
        <v>5378240</v>
      </c>
      <c r="BL12" s="68">
        <f t="shared" si="15"/>
        <v>5378240</v>
      </c>
      <c r="BM12" s="68">
        <f t="shared" si="15"/>
        <v>5378240</v>
      </c>
      <c r="BN12" s="68">
        <f t="shared" si="15"/>
        <v>5378240</v>
      </c>
      <c r="BO12" s="68">
        <f t="shared" si="15"/>
        <v>5378240</v>
      </c>
      <c r="BU12" s="68" t="s">
        <v>224</v>
      </c>
      <c r="BV12" s="68"/>
      <c r="BW12" s="68"/>
      <c r="BX12" s="68">
        <f>SUM(B12:D12)</f>
        <v>0</v>
      </c>
      <c r="BY12" s="68">
        <f>SUM(E12:G12)</f>
        <v>0</v>
      </c>
      <c r="BZ12" s="68">
        <f>SUM(H12:J12)</f>
        <v>0</v>
      </c>
      <c r="CA12" s="68">
        <f>SUM(K12:M12)</f>
        <v>600000</v>
      </c>
      <c r="CB12" s="68">
        <f>SUM(N12:P12)</f>
        <v>1000000</v>
      </c>
      <c r="CC12" s="68">
        <f>SUM(Q12:S12)</f>
        <v>1800000</v>
      </c>
      <c r="CD12" s="68">
        <f>SUM(T12:V12)</f>
        <v>2520000</v>
      </c>
      <c r="CE12" s="68">
        <f>SUM(W12:Y12)</f>
        <v>2800000</v>
      </c>
      <c r="CF12" s="68">
        <f>SUM(Z12:AB12)</f>
        <v>3360000</v>
      </c>
      <c r="CG12" s="68">
        <f>SUM(AC12:AE12)</f>
        <v>3360000</v>
      </c>
      <c r="CH12" s="68">
        <f>SUM(AF12:AH12)</f>
        <v>4704000</v>
      </c>
      <c r="CI12" s="68">
        <f>SUM(AI12:AK12)</f>
        <v>4704000</v>
      </c>
      <c r="CJ12" s="68">
        <f>SUM(AL12:AN12)</f>
        <v>4704000</v>
      </c>
      <c r="CK12" s="68">
        <f>SUM(AO12:AQ12)</f>
        <v>5880000</v>
      </c>
      <c r="CL12" s="68">
        <f>SUM(AR12:AT12)</f>
        <v>8232000</v>
      </c>
      <c r="CM12" s="68">
        <f>SUM(AU12:AW12)</f>
        <v>8232000</v>
      </c>
      <c r="CN12" s="68">
        <f>SUM(AY12:BA12)</f>
        <v>9878400</v>
      </c>
      <c r="CO12" s="68">
        <f>SUM(BA12:BC12)</f>
        <v>9878400</v>
      </c>
      <c r="CP12" s="68">
        <f>SUM(BD12:BF12)</f>
        <v>13829760</v>
      </c>
      <c r="CQ12" s="68">
        <f>SUM(BG12:BI12)</f>
        <v>13829760</v>
      </c>
      <c r="CR12" s="68">
        <f t="shared" si="0"/>
        <v>16134720</v>
      </c>
      <c r="CS12" s="128">
        <f t="shared" si="1"/>
        <v>16134720</v>
      </c>
      <c r="CT12" s="131"/>
      <c r="CU12" s="32"/>
      <c r="CV12" s="68" t="s">
        <v>224</v>
      </c>
      <c r="CW12" s="109">
        <f t="shared" si="2"/>
        <v>0</v>
      </c>
      <c r="CX12" s="68">
        <f t="shared" si="5"/>
        <v>3400000</v>
      </c>
      <c r="CY12" s="68">
        <f t="shared" si="6"/>
        <v>12040000</v>
      </c>
      <c r="CZ12" s="68">
        <f t="shared" si="7"/>
        <v>19992000</v>
      </c>
      <c r="DA12" s="68">
        <f t="shared" si="8"/>
        <v>36220800</v>
      </c>
      <c r="DB12" s="68">
        <f t="shared" si="9"/>
        <v>59928960</v>
      </c>
    </row>
    <row r="13" spans="1:106" ht="15.5">
      <c r="A13" s="68" t="s">
        <v>225</v>
      </c>
      <c r="B13" s="68">
        <f>B11+B12</f>
        <v>0</v>
      </c>
      <c r="C13" s="68">
        <f t="shared" ref="C13:BI13" si="16">C11+C12</f>
        <v>0</v>
      </c>
      <c r="D13" s="68">
        <f t="shared" si="16"/>
        <v>0</v>
      </c>
      <c r="E13" s="68">
        <f t="shared" si="16"/>
        <v>0</v>
      </c>
      <c r="F13" s="68">
        <f t="shared" si="16"/>
        <v>0</v>
      </c>
      <c r="G13" s="68">
        <f t="shared" si="16"/>
        <v>0</v>
      </c>
      <c r="H13" s="68">
        <f t="shared" si="16"/>
        <v>0</v>
      </c>
      <c r="I13" s="68">
        <f t="shared" si="16"/>
        <v>0</v>
      </c>
      <c r="J13" s="68">
        <f t="shared" si="16"/>
        <v>0</v>
      </c>
      <c r="K13" s="68">
        <f t="shared" si="16"/>
        <v>600000</v>
      </c>
      <c r="L13" s="68">
        <f t="shared" si="16"/>
        <v>600000</v>
      </c>
      <c r="M13" s="68">
        <f t="shared" si="16"/>
        <v>600000</v>
      </c>
      <c r="N13" s="68">
        <f t="shared" si="16"/>
        <v>600000</v>
      </c>
      <c r="O13" s="68">
        <f t="shared" si="16"/>
        <v>1200000</v>
      </c>
      <c r="P13" s="68">
        <f t="shared" si="16"/>
        <v>1200000</v>
      </c>
      <c r="Q13" s="68">
        <f t="shared" si="16"/>
        <v>1800000</v>
      </c>
      <c r="R13" s="68">
        <f t="shared" si="16"/>
        <v>1800000</v>
      </c>
      <c r="S13" s="68">
        <f t="shared" si="16"/>
        <v>1800000</v>
      </c>
      <c r="T13" s="68">
        <f t="shared" si="16"/>
        <v>2520000</v>
      </c>
      <c r="U13" s="68">
        <f t="shared" si="16"/>
        <v>2520000</v>
      </c>
      <c r="V13" s="68">
        <f t="shared" si="16"/>
        <v>2520000</v>
      </c>
      <c r="W13" s="68">
        <f t="shared" si="16"/>
        <v>2520000</v>
      </c>
      <c r="X13" s="68">
        <f t="shared" si="16"/>
        <v>2520000</v>
      </c>
      <c r="Y13" s="68">
        <f t="shared" si="16"/>
        <v>3360000</v>
      </c>
      <c r="Z13" s="68">
        <f t="shared" si="16"/>
        <v>3360000</v>
      </c>
      <c r="AA13" s="68">
        <f t="shared" si="16"/>
        <v>3360000</v>
      </c>
      <c r="AB13" s="68">
        <f t="shared" si="16"/>
        <v>3360000</v>
      </c>
      <c r="AC13" s="68">
        <f t="shared" si="16"/>
        <v>3360000</v>
      </c>
      <c r="AD13" s="68">
        <f t="shared" si="16"/>
        <v>3360000</v>
      </c>
      <c r="AE13" s="68">
        <f t="shared" si="16"/>
        <v>3360000</v>
      </c>
      <c r="AF13" s="68">
        <f t="shared" si="16"/>
        <v>4704000</v>
      </c>
      <c r="AG13" s="68">
        <f t="shared" si="16"/>
        <v>4704000</v>
      </c>
      <c r="AH13" s="68">
        <f t="shared" si="16"/>
        <v>4704000</v>
      </c>
      <c r="AI13" s="68">
        <f t="shared" si="16"/>
        <v>4704000</v>
      </c>
      <c r="AJ13" s="68">
        <f t="shared" si="16"/>
        <v>4704000</v>
      </c>
      <c r="AK13" s="68">
        <f t="shared" si="16"/>
        <v>4704000</v>
      </c>
      <c r="AL13" s="68">
        <f t="shared" si="16"/>
        <v>4704000</v>
      </c>
      <c r="AM13" s="68">
        <f t="shared" si="16"/>
        <v>4704000</v>
      </c>
      <c r="AN13" s="68">
        <f t="shared" si="16"/>
        <v>4704000</v>
      </c>
      <c r="AO13" s="68">
        <f t="shared" si="16"/>
        <v>5880000</v>
      </c>
      <c r="AP13" s="68">
        <f t="shared" si="16"/>
        <v>5880000</v>
      </c>
      <c r="AQ13" s="68">
        <f t="shared" si="16"/>
        <v>5880000</v>
      </c>
      <c r="AR13" s="68">
        <f t="shared" si="16"/>
        <v>8232000</v>
      </c>
      <c r="AS13" s="68">
        <f t="shared" si="16"/>
        <v>8232000</v>
      </c>
      <c r="AT13" s="68">
        <f t="shared" si="16"/>
        <v>8232000</v>
      </c>
      <c r="AU13" s="68">
        <f t="shared" si="16"/>
        <v>8232000</v>
      </c>
      <c r="AV13" s="68">
        <f t="shared" si="16"/>
        <v>8232000</v>
      </c>
      <c r="AW13" s="68">
        <f t="shared" si="16"/>
        <v>8232000</v>
      </c>
      <c r="AX13" s="68">
        <f t="shared" si="16"/>
        <v>9878400</v>
      </c>
      <c r="AY13" s="68">
        <f t="shared" si="16"/>
        <v>9878400</v>
      </c>
      <c r="AZ13" s="68">
        <f t="shared" si="16"/>
        <v>9878400</v>
      </c>
      <c r="BA13" s="68">
        <f t="shared" si="16"/>
        <v>9878400</v>
      </c>
      <c r="BB13" s="68">
        <f t="shared" si="16"/>
        <v>9878400</v>
      </c>
      <c r="BC13" s="68">
        <f t="shared" si="16"/>
        <v>9878400</v>
      </c>
      <c r="BD13" s="68">
        <f t="shared" si="16"/>
        <v>13829760</v>
      </c>
      <c r="BE13" s="68">
        <f t="shared" si="16"/>
        <v>13829760</v>
      </c>
      <c r="BF13" s="68">
        <f t="shared" si="16"/>
        <v>13829760</v>
      </c>
      <c r="BG13" s="68">
        <f t="shared" si="16"/>
        <v>13829760</v>
      </c>
      <c r="BH13" s="68">
        <f t="shared" si="16"/>
        <v>13829760</v>
      </c>
      <c r="BI13" s="68">
        <f t="shared" si="16"/>
        <v>13829760</v>
      </c>
      <c r="BJ13" s="68">
        <f t="shared" ref="BJ13:BO13" si="17">BJ11+BJ12</f>
        <v>16134720</v>
      </c>
      <c r="BK13" s="68">
        <f t="shared" si="17"/>
        <v>16134720</v>
      </c>
      <c r="BL13" s="68">
        <f t="shared" si="17"/>
        <v>16134720</v>
      </c>
      <c r="BM13" s="68">
        <f t="shared" si="17"/>
        <v>16134720</v>
      </c>
      <c r="BN13" s="68">
        <f t="shared" si="17"/>
        <v>16134720</v>
      </c>
      <c r="BO13" s="68">
        <f t="shared" si="17"/>
        <v>16134720</v>
      </c>
      <c r="BS13" s="68"/>
      <c r="BT13" s="32"/>
      <c r="BU13" s="68" t="s">
        <v>225</v>
      </c>
      <c r="BV13" s="68"/>
      <c r="BW13" s="68"/>
      <c r="BX13" s="68">
        <f>SUM(B13:D13)</f>
        <v>0</v>
      </c>
      <c r="BY13" s="68">
        <f>SUM(E13:G13)</f>
        <v>0</v>
      </c>
      <c r="BZ13" s="68">
        <f>SUM(H13:J13)</f>
        <v>0</v>
      </c>
      <c r="CA13" s="68">
        <f>SUM(K13:M13)</f>
        <v>1800000</v>
      </c>
      <c r="CB13" s="68">
        <f>SUM(N13:P13)</f>
        <v>3000000</v>
      </c>
      <c r="CC13" s="68">
        <f>SUM(Q13:S13)</f>
        <v>5400000</v>
      </c>
      <c r="CD13" s="68">
        <f>SUM(T13:V13)</f>
        <v>7560000</v>
      </c>
      <c r="CE13" s="68">
        <f>SUM(W13:Y13)</f>
        <v>8400000</v>
      </c>
      <c r="CF13" s="68">
        <f>SUM(Z13:AB13)</f>
        <v>10080000</v>
      </c>
      <c r="CG13" s="68">
        <f>SUM(AC13:AE13)</f>
        <v>10080000</v>
      </c>
      <c r="CH13" s="68">
        <f>SUM(AF13:AH13)</f>
        <v>14112000</v>
      </c>
      <c r="CI13" s="68">
        <f>SUM(AI13:AK13)</f>
        <v>14112000</v>
      </c>
      <c r="CJ13" s="68">
        <f>SUM(AL13:AN13)</f>
        <v>14112000</v>
      </c>
      <c r="CK13" s="68">
        <f>SUM(AO13:AQ13)</f>
        <v>17640000</v>
      </c>
      <c r="CL13" s="68">
        <f>SUM(AR13:AT13)</f>
        <v>24696000</v>
      </c>
      <c r="CM13" s="68">
        <f>SUM(AU13:AW13)</f>
        <v>24696000</v>
      </c>
      <c r="CN13" s="68">
        <f>SUM(AY13:BA13)</f>
        <v>29635200</v>
      </c>
      <c r="CO13" s="68">
        <f>SUM(BA13:BC13)</f>
        <v>29635200</v>
      </c>
      <c r="CP13" s="68">
        <f>SUM(BD13:BF13)</f>
        <v>41489280</v>
      </c>
      <c r="CQ13" s="68">
        <f>SUM(BG13:BI13)</f>
        <v>41489280</v>
      </c>
      <c r="CR13" s="68">
        <f t="shared" si="0"/>
        <v>48404160</v>
      </c>
      <c r="CS13" s="128">
        <f t="shared" si="1"/>
        <v>48404160</v>
      </c>
      <c r="CT13" s="131"/>
      <c r="CU13" s="32"/>
      <c r="CV13" s="68" t="s">
        <v>225</v>
      </c>
      <c r="CW13" s="109">
        <f t="shared" si="2"/>
        <v>0</v>
      </c>
      <c r="CX13" s="68">
        <f t="shared" si="5"/>
        <v>10200000</v>
      </c>
      <c r="CY13" s="68">
        <f t="shared" si="6"/>
        <v>36120000</v>
      </c>
      <c r="CZ13" s="68">
        <f t="shared" si="7"/>
        <v>59976000</v>
      </c>
      <c r="DA13" s="68">
        <f t="shared" si="8"/>
        <v>108662400</v>
      </c>
      <c r="DB13" s="68">
        <f t="shared" si="9"/>
        <v>179786880</v>
      </c>
    </row>
    <row r="15" spans="1:106">
      <c r="CS15" s="135" t="s">
        <v>228</v>
      </c>
      <c r="DB15" s="135" t="s">
        <v>228</v>
      </c>
    </row>
    <row r="17" spans="1:57" ht="15.5">
      <c r="A17" s="134" t="s">
        <v>226</v>
      </c>
      <c r="B17" s="133"/>
      <c r="H17" s="45">
        <f>AVERAGE(B6:G6)</f>
        <v>0</v>
      </c>
      <c r="I17" s="45">
        <f>AVERAGE(H6:S6)</f>
        <v>15000000</v>
      </c>
      <c r="J17" s="45">
        <f>AVERAGE(T6:AE6)</f>
        <v>28000000</v>
      </c>
      <c r="K17" s="45">
        <f>AVERAGE(AF6:AQ6)</f>
        <v>39200000</v>
      </c>
      <c r="L17" s="45">
        <f>AVERAGE(AR6:BC6)</f>
        <v>54880000</v>
      </c>
      <c r="M17" s="45">
        <f>AVERAGE(BD6:BI6)</f>
        <v>76832000</v>
      </c>
      <c r="BE17" s="71"/>
    </row>
    <row r="18" spans="1:57" ht="15.5">
      <c r="A18" s="134" t="s">
        <v>227</v>
      </c>
      <c r="B18" s="133"/>
      <c r="BE18" s="71"/>
    </row>
    <row r="19" spans="1:57" ht="15.5">
      <c r="A19" s="68"/>
      <c r="I19" t="e">
        <f>(I17-H17)/H17</f>
        <v>#DIV/0!</v>
      </c>
      <c r="J19" s="190">
        <f t="shared" ref="J19:N19" si="18">(J17-I17)/I17</f>
        <v>0.8666666666666667</v>
      </c>
      <c r="K19" s="190">
        <f t="shared" si="18"/>
        <v>0.4</v>
      </c>
      <c r="L19" s="190">
        <f t="shared" si="18"/>
        <v>0.4</v>
      </c>
      <c r="M19" s="190">
        <f>(M17-L17)/L17</f>
        <v>0.4</v>
      </c>
      <c r="N19" s="190">
        <f t="shared" si="18"/>
        <v>-1</v>
      </c>
      <c r="P19" s="191">
        <f>AVERAGE(J19:L19)</f>
        <v>0.55555555555555547</v>
      </c>
      <c r="BE19" s="71"/>
    </row>
    <row r="23" spans="1:57">
      <c r="P23" s="1">
        <v>0.2</v>
      </c>
    </row>
    <row r="26" spans="1:57">
      <c r="I26">
        <v>2024</v>
      </c>
      <c r="J26">
        <v>0</v>
      </c>
    </row>
    <row r="27" spans="1:57">
      <c r="I27">
        <v>2025</v>
      </c>
      <c r="J27">
        <v>20</v>
      </c>
    </row>
    <row r="28" spans="1:57">
      <c r="I28">
        <v>2026</v>
      </c>
      <c r="J28">
        <f>J27*(1+40%)</f>
        <v>28</v>
      </c>
    </row>
    <row r="29" spans="1:57">
      <c r="I29">
        <v>2027</v>
      </c>
      <c r="J29">
        <f t="shared" ref="J29:J31" si="19">J28*(1+40%)</f>
        <v>39.199999999999996</v>
      </c>
    </row>
    <row r="30" spans="1:57">
      <c r="I30">
        <v>2028</v>
      </c>
      <c r="J30">
        <f t="shared" si="19"/>
        <v>54.879999999999988</v>
      </c>
    </row>
    <row r="31" spans="1:57">
      <c r="I31">
        <v>2029</v>
      </c>
      <c r="J31">
        <f t="shared" si="19"/>
        <v>76.831999999999979</v>
      </c>
    </row>
  </sheetData>
  <mergeCells count="6">
    <mergeCell ref="CP1:CS1"/>
    <mergeCell ref="BV1:BY1"/>
    <mergeCell ref="BZ1:CC1"/>
    <mergeCell ref="CD1:CG1"/>
    <mergeCell ref="CH1:CK1"/>
    <mergeCell ref="CL1:CO1"/>
  </mergeCells>
  <hyperlinks>
    <hyperlink ref="A17" location="'Sales forecast'!BN2" display="Quarterly"/>
    <hyperlink ref="A18" location="'Sales forecast'!CM1" display="Annually"/>
    <hyperlink ref="CS15" location="'Sales forecast'!A1" display="&lt;months"/>
    <hyperlink ref="DB15" location="'Sales forecast'!A1" display="&lt;month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50"/>
  <sheetViews>
    <sheetView topLeftCell="CQ1" zoomScale="70" zoomScaleNormal="70" workbookViewId="0">
      <selection activeCell="DW12" sqref="DW12:EA12"/>
    </sheetView>
  </sheetViews>
  <sheetFormatPr defaultRowHeight="14.5"/>
  <cols>
    <col min="1" max="1" width="46.453125" customWidth="1"/>
    <col min="2" max="2" width="23.1796875" customWidth="1"/>
    <col min="3" max="10" width="15.81640625" bestFit="1" customWidth="1"/>
    <col min="11" max="11" width="19.7265625" customWidth="1"/>
    <col min="12" max="13" width="15.81640625" bestFit="1" customWidth="1"/>
    <col min="14" max="21" width="17" bestFit="1" customWidth="1"/>
    <col min="22" max="25" width="15.81640625" bestFit="1" customWidth="1"/>
    <col min="26" max="71" width="19.81640625" customWidth="1"/>
    <col min="72" max="72" width="41" customWidth="1"/>
    <col min="73" max="97" width="19.81640625" customWidth="1"/>
    <col min="99" max="99" width="40.7265625" customWidth="1"/>
    <col min="100" max="100" width="21" customWidth="1"/>
    <col min="101" max="101" width="19" customWidth="1"/>
    <col min="102" max="103" width="18.1796875" bestFit="1" customWidth="1"/>
    <col min="104" max="105" width="17" bestFit="1" customWidth="1"/>
    <col min="108" max="108" width="22.54296875" style="84" customWidth="1"/>
    <col min="110" max="110" width="19.81640625" style="84" customWidth="1" collapsed="1"/>
    <col min="112" max="112" width="19.81640625" style="84" customWidth="1" collapsed="1"/>
    <col min="114" max="114" width="19.81640625" style="84" customWidth="1" collapsed="1"/>
    <col min="116" max="116" width="19.81640625" style="84" customWidth="1" collapsed="1"/>
  </cols>
  <sheetData>
    <row r="1" spans="1:131" ht="15.5">
      <c r="B1" s="74">
        <f>'Ключевые условия (Assumptions)'!I41</f>
        <v>2024</v>
      </c>
      <c r="C1" s="74">
        <f>'Ключевые условия (Assumptions)'!J41</f>
        <v>2024</v>
      </c>
      <c r="D1" s="74">
        <f>'Ключевые условия (Assumptions)'!K41</f>
        <v>2024</v>
      </c>
      <c r="E1" s="74">
        <f>'Ключевые условия (Assumptions)'!L41</f>
        <v>2024</v>
      </c>
      <c r="F1" s="74">
        <f>'Ключевые условия (Assumptions)'!M41</f>
        <v>2024</v>
      </c>
      <c r="G1" s="74">
        <f>'Ключевые условия (Assumptions)'!N41</f>
        <v>2024</v>
      </c>
      <c r="H1" s="74">
        <f>'Ключевые условия (Assumptions)'!O41</f>
        <v>2025</v>
      </c>
      <c r="I1" s="74">
        <f>'Ключевые условия (Assumptions)'!P41</f>
        <v>2025</v>
      </c>
      <c r="J1" s="74">
        <f>'Ключевые условия (Assumptions)'!Q41</f>
        <v>2025</v>
      </c>
      <c r="K1" s="77">
        <f>'Ключевые условия (Assumptions)'!R41</f>
        <v>2025</v>
      </c>
      <c r="L1" s="74">
        <f>'Ключевые условия (Assumptions)'!S41</f>
        <v>2025</v>
      </c>
      <c r="M1" s="74">
        <f>'Ключевые условия (Assumptions)'!T41</f>
        <v>2025</v>
      </c>
      <c r="N1" s="74">
        <f>'Ключевые условия (Assumptions)'!U41</f>
        <v>2025</v>
      </c>
      <c r="O1" s="74">
        <f>'Ключевые условия (Assumptions)'!V41</f>
        <v>2025</v>
      </c>
      <c r="P1" s="74">
        <f>'Ключевые условия (Assumptions)'!W41</f>
        <v>2025</v>
      </c>
      <c r="Q1" s="74">
        <f>'Ключевые условия (Assumptions)'!X41</f>
        <v>2025</v>
      </c>
      <c r="R1" s="74">
        <f>'Ключевые условия (Assumptions)'!Y41</f>
        <v>2025</v>
      </c>
      <c r="S1" s="74">
        <f>'Ключевые условия (Assumptions)'!Z41</f>
        <v>2025</v>
      </c>
      <c r="T1" s="74">
        <f>'Ключевые условия (Assumptions)'!AA41</f>
        <v>2026</v>
      </c>
      <c r="U1" s="74">
        <f>'Ключевые условия (Assumptions)'!AB41</f>
        <v>2026</v>
      </c>
      <c r="V1" s="74">
        <f>'Ключевые условия (Assumptions)'!AC41</f>
        <v>2026</v>
      </c>
      <c r="W1" s="74">
        <f>'Ключевые условия (Assumptions)'!AD41</f>
        <v>2026</v>
      </c>
      <c r="X1" s="74">
        <f>'Ключевые условия (Assumptions)'!AE41</f>
        <v>2026</v>
      </c>
      <c r="Y1" s="74">
        <f>'Ключевые условия (Assumptions)'!AF41</f>
        <v>2026</v>
      </c>
      <c r="Z1" s="74">
        <f>'Ключевые условия (Assumptions)'!AG41</f>
        <v>2026</v>
      </c>
      <c r="AA1" s="74">
        <f>'Ключевые условия (Assumptions)'!AH41</f>
        <v>2026</v>
      </c>
      <c r="AB1" s="74">
        <f>'Ключевые условия (Assumptions)'!AI41</f>
        <v>2026</v>
      </c>
      <c r="AC1" s="74">
        <f>'Ключевые условия (Assumptions)'!AJ41</f>
        <v>2026</v>
      </c>
      <c r="AD1" s="74">
        <f>'Ключевые условия (Assumptions)'!AK41</f>
        <v>2026</v>
      </c>
      <c r="AE1" s="74">
        <f>'Ключевые условия (Assumptions)'!AL41</f>
        <v>2026</v>
      </c>
      <c r="AF1" s="74">
        <f>'Ключевые условия (Assumptions)'!AM41</f>
        <v>2027</v>
      </c>
      <c r="AG1" s="74">
        <f>'Ключевые условия (Assumptions)'!AN41</f>
        <v>2027</v>
      </c>
      <c r="AH1" s="74">
        <f>'Ключевые условия (Assumptions)'!AO41</f>
        <v>2027</v>
      </c>
      <c r="AI1" s="74">
        <f>'Ключевые условия (Assumptions)'!AP41</f>
        <v>2027</v>
      </c>
      <c r="AJ1" s="74">
        <f>'Ключевые условия (Assumptions)'!AQ41</f>
        <v>2027</v>
      </c>
      <c r="AK1" s="74">
        <f>'Ключевые условия (Assumptions)'!AR41</f>
        <v>2027</v>
      </c>
      <c r="AL1" s="74">
        <f>'Ключевые условия (Assumptions)'!AS41</f>
        <v>2027</v>
      </c>
      <c r="AM1" s="74">
        <f>'Ключевые условия (Assumptions)'!AT41</f>
        <v>2027</v>
      </c>
      <c r="AN1" s="74">
        <f>'Ключевые условия (Assumptions)'!AU41</f>
        <v>2027</v>
      </c>
      <c r="AO1" s="74">
        <f>'Ключевые условия (Assumptions)'!AV41</f>
        <v>2027</v>
      </c>
      <c r="AP1" s="74">
        <f>'Ключевые условия (Assumptions)'!AW41</f>
        <v>2027</v>
      </c>
      <c r="AQ1" s="74">
        <f>'Ключевые условия (Assumptions)'!AX41</f>
        <v>2027</v>
      </c>
      <c r="AR1" s="74">
        <f>'Ключевые условия (Assumptions)'!AY41</f>
        <v>2028</v>
      </c>
      <c r="AS1" s="74">
        <f>'Ключевые условия (Assumptions)'!AZ41</f>
        <v>2028</v>
      </c>
      <c r="AT1" s="74">
        <f>'Ключевые условия (Assumptions)'!BA41</f>
        <v>2028</v>
      </c>
      <c r="AU1" s="74">
        <f>'Ключевые условия (Assumptions)'!BB41</f>
        <v>2028</v>
      </c>
      <c r="AV1" s="74">
        <f>'Ключевые условия (Assumptions)'!BC41</f>
        <v>2028</v>
      </c>
      <c r="AW1" s="74">
        <f>'Ключевые условия (Assumptions)'!BD41</f>
        <v>2028</v>
      </c>
      <c r="AX1" s="74">
        <f>'Ключевые условия (Assumptions)'!BE41</f>
        <v>2028</v>
      </c>
      <c r="AY1" s="74">
        <f>'Ключевые условия (Assumptions)'!BF41</f>
        <v>2028</v>
      </c>
      <c r="AZ1" s="74">
        <f>'Ключевые условия (Assumptions)'!BG41</f>
        <v>2028</v>
      </c>
      <c r="BA1" s="74">
        <f>'Ключевые условия (Assumptions)'!BH41</f>
        <v>2028</v>
      </c>
      <c r="BB1" s="74">
        <f>'Ключевые условия (Assumptions)'!BI41</f>
        <v>2028</v>
      </c>
      <c r="BC1" s="74">
        <f>'Ключевые условия (Assumptions)'!BJ41</f>
        <v>2028</v>
      </c>
      <c r="BD1" s="74">
        <f>'Ключевые условия (Assumptions)'!BK41</f>
        <v>2029</v>
      </c>
      <c r="BE1" s="74">
        <f>'Ключевые условия (Assumptions)'!BL41</f>
        <v>2029</v>
      </c>
      <c r="BF1" s="74">
        <f>'Ключевые условия (Assumptions)'!BM41</f>
        <v>2029</v>
      </c>
      <c r="BG1" s="74">
        <f>'Ключевые условия (Assumptions)'!BN41</f>
        <v>2029</v>
      </c>
      <c r="BH1" s="74">
        <f>'Ключевые условия (Assumptions)'!BO41</f>
        <v>2029</v>
      </c>
      <c r="BI1" s="74">
        <f>'Ключевые условия (Assumptions)'!BP41</f>
        <v>2029</v>
      </c>
      <c r="BJ1" s="74">
        <f>'Ключевые условия (Assumptions)'!BQ41</f>
        <v>2029</v>
      </c>
      <c r="BK1" s="74">
        <f>'Ключевые условия (Assumptions)'!BR41</f>
        <v>2029</v>
      </c>
      <c r="BL1" s="74">
        <f>'Ключевые условия (Assumptions)'!BS41</f>
        <v>2029</v>
      </c>
      <c r="BM1" s="74">
        <f>'Ключевые условия (Assumptions)'!BT41</f>
        <v>2029</v>
      </c>
      <c r="BN1" s="74">
        <f>'Ключевые условия (Assumptions)'!BU41</f>
        <v>2029</v>
      </c>
      <c r="BO1" s="74">
        <f>'Ключевые условия (Assumptions)'!BV41</f>
        <v>2029</v>
      </c>
      <c r="BP1" s="136"/>
      <c r="BQ1" s="136"/>
      <c r="BR1" s="136"/>
      <c r="BS1" s="136"/>
      <c r="BT1" s="136"/>
      <c r="BU1" s="265">
        <v>2024</v>
      </c>
      <c r="BV1" s="266"/>
      <c r="BW1" s="266"/>
      <c r="BX1" s="267"/>
      <c r="BY1" s="265">
        <v>2025</v>
      </c>
      <c r="BZ1" s="266"/>
      <c r="CA1" s="266"/>
      <c r="CB1" s="267"/>
      <c r="CC1" s="265">
        <v>2026</v>
      </c>
      <c r="CD1" s="266"/>
      <c r="CE1" s="266"/>
      <c r="CF1" s="267"/>
      <c r="CG1" s="265">
        <v>2027</v>
      </c>
      <c r="CH1" s="266"/>
      <c r="CI1" s="266"/>
      <c r="CJ1" s="267"/>
      <c r="CK1" s="265">
        <v>2028</v>
      </c>
      <c r="CL1" s="266"/>
      <c r="CM1" s="266"/>
      <c r="CN1" s="267"/>
      <c r="CO1" s="265">
        <v>2029</v>
      </c>
      <c r="CP1" s="266"/>
      <c r="CQ1" s="266"/>
      <c r="CR1" s="266"/>
      <c r="CS1" s="136"/>
      <c r="CV1" s="124" t="s">
        <v>208</v>
      </c>
      <c r="CW1" s="124" t="s">
        <v>209</v>
      </c>
      <c r="CX1" s="124" t="s">
        <v>210</v>
      </c>
      <c r="CY1" s="124" t="s">
        <v>211</v>
      </c>
      <c r="CZ1" s="124" t="s">
        <v>212</v>
      </c>
      <c r="DA1" s="124" t="s">
        <v>233</v>
      </c>
      <c r="DD1" s="82" t="s">
        <v>84</v>
      </c>
      <c r="DF1" s="82" t="s">
        <v>85</v>
      </c>
      <c r="DH1" s="82" t="s">
        <v>86</v>
      </c>
      <c r="DJ1" s="82" t="s">
        <v>87</v>
      </c>
      <c r="DL1" s="82" t="s">
        <v>88</v>
      </c>
    </row>
    <row r="2" spans="1:131" ht="15.5">
      <c r="B2" s="69">
        <f>'Ключевые условия (Assumptions)'!I42</f>
        <v>45474</v>
      </c>
      <c r="C2" s="69">
        <f>'Ключевые условия (Assumptions)'!J42</f>
        <v>45505</v>
      </c>
      <c r="D2" s="69">
        <f>'Ключевые условия (Assumptions)'!K42</f>
        <v>45536</v>
      </c>
      <c r="E2" s="69">
        <f>'Ключевые условия (Assumptions)'!L42</f>
        <v>45566</v>
      </c>
      <c r="F2" s="69">
        <f>'Ключевые условия (Assumptions)'!M42</f>
        <v>45597</v>
      </c>
      <c r="G2" s="69">
        <f>'Ключевые условия (Assumptions)'!N42</f>
        <v>45627</v>
      </c>
      <c r="H2" s="69">
        <f>'Ключевые условия (Assumptions)'!O42</f>
        <v>45658</v>
      </c>
      <c r="I2" s="69">
        <f>'Ключевые условия (Assumptions)'!P42</f>
        <v>45689</v>
      </c>
      <c r="J2" s="69">
        <f>'Ключевые условия (Assumptions)'!Q42</f>
        <v>45717</v>
      </c>
      <c r="K2" s="78">
        <f>'Ключевые условия (Assumptions)'!R42</f>
        <v>45748</v>
      </c>
      <c r="L2" s="69">
        <f>'Ключевые условия (Assumptions)'!S42</f>
        <v>45778</v>
      </c>
      <c r="M2" s="69">
        <f>'Ключевые условия (Assumptions)'!T42</f>
        <v>45809</v>
      </c>
      <c r="N2" s="69">
        <f>'Ключевые условия (Assumptions)'!U42</f>
        <v>45839</v>
      </c>
      <c r="O2" s="69">
        <f>'Ключевые условия (Assumptions)'!V42</f>
        <v>45870</v>
      </c>
      <c r="P2" s="69">
        <f>'Ключевые условия (Assumptions)'!W42</f>
        <v>45901</v>
      </c>
      <c r="Q2" s="69">
        <f>'Ключевые условия (Assumptions)'!X42</f>
        <v>45931</v>
      </c>
      <c r="R2" s="69">
        <f>'Ключевые условия (Assumptions)'!Y42</f>
        <v>45962</v>
      </c>
      <c r="S2" s="69">
        <f>'Ключевые условия (Assumptions)'!Z42</f>
        <v>45992</v>
      </c>
      <c r="T2" s="69">
        <f>'Ключевые условия (Assumptions)'!AA42</f>
        <v>46023</v>
      </c>
      <c r="U2" s="69">
        <f>'Ключевые условия (Assumptions)'!AB42</f>
        <v>46054</v>
      </c>
      <c r="V2" s="69">
        <f>'Ключевые условия (Assumptions)'!AC42</f>
        <v>46082</v>
      </c>
      <c r="W2" s="69">
        <f>'Ключевые условия (Assumptions)'!AD42</f>
        <v>46113</v>
      </c>
      <c r="X2" s="69">
        <f>'Ключевые условия (Assumptions)'!AE42</f>
        <v>46143</v>
      </c>
      <c r="Y2" s="69">
        <f>'Ключевые условия (Assumptions)'!AF42</f>
        <v>46174</v>
      </c>
      <c r="Z2" s="69">
        <f>'Ключевые условия (Assumptions)'!AG42</f>
        <v>46204</v>
      </c>
      <c r="AA2" s="69">
        <f>'Ключевые условия (Assumptions)'!AH42</f>
        <v>46235</v>
      </c>
      <c r="AB2" s="69">
        <f>'Ключевые условия (Assumptions)'!AI42</f>
        <v>46266</v>
      </c>
      <c r="AC2" s="69">
        <f>'Ключевые условия (Assumptions)'!AJ42</f>
        <v>46296</v>
      </c>
      <c r="AD2" s="69">
        <f>'Ключевые условия (Assumptions)'!AK42</f>
        <v>46327</v>
      </c>
      <c r="AE2" s="69">
        <f>'Ключевые условия (Assumptions)'!AL42</f>
        <v>46357</v>
      </c>
      <c r="AF2" s="69">
        <f>'Ключевые условия (Assumptions)'!AM42</f>
        <v>46388</v>
      </c>
      <c r="AG2" s="69">
        <f>'Ключевые условия (Assumptions)'!AN42</f>
        <v>46419</v>
      </c>
      <c r="AH2" s="69">
        <f>'Ключевые условия (Assumptions)'!AO42</f>
        <v>46447</v>
      </c>
      <c r="AI2" s="69">
        <f>'Ключевые условия (Assumptions)'!AP42</f>
        <v>46478</v>
      </c>
      <c r="AJ2" s="69">
        <f>'Ключевые условия (Assumptions)'!AQ42</f>
        <v>46508</v>
      </c>
      <c r="AK2" s="69">
        <f>'Ключевые условия (Assumptions)'!AR42</f>
        <v>46539</v>
      </c>
      <c r="AL2" s="69">
        <f>'Ключевые условия (Assumptions)'!AS42</f>
        <v>46569</v>
      </c>
      <c r="AM2" s="69">
        <f>'Ключевые условия (Assumptions)'!AT42</f>
        <v>46600</v>
      </c>
      <c r="AN2" s="69">
        <f>'Ключевые условия (Assumptions)'!AU42</f>
        <v>46631</v>
      </c>
      <c r="AO2" s="69">
        <f>'Ключевые условия (Assumptions)'!AV42</f>
        <v>46661</v>
      </c>
      <c r="AP2" s="69">
        <f>'Ключевые условия (Assumptions)'!AW42</f>
        <v>46692</v>
      </c>
      <c r="AQ2" s="69">
        <f>'Ключевые условия (Assumptions)'!AX42</f>
        <v>46722</v>
      </c>
      <c r="AR2" s="69">
        <f>'Ключевые условия (Assumptions)'!AY42</f>
        <v>46753</v>
      </c>
      <c r="AS2" s="69">
        <f>'Ключевые условия (Assumptions)'!AZ42</f>
        <v>46784</v>
      </c>
      <c r="AT2" s="69">
        <f>'Ключевые условия (Assumptions)'!BA42</f>
        <v>46813</v>
      </c>
      <c r="AU2" s="69">
        <f>'Ключевые условия (Assumptions)'!BB42</f>
        <v>46844</v>
      </c>
      <c r="AV2" s="69">
        <f>'Ключевые условия (Assumptions)'!BC42</f>
        <v>46874</v>
      </c>
      <c r="AW2" s="69">
        <f>'Ключевые условия (Assumptions)'!BD42</f>
        <v>46905</v>
      </c>
      <c r="AX2" s="69">
        <f>'Ключевые условия (Assumptions)'!BE42</f>
        <v>46935</v>
      </c>
      <c r="AY2" s="69">
        <f>'Ключевые условия (Assumptions)'!BF42</f>
        <v>46966</v>
      </c>
      <c r="AZ2" s="69">
        <f>'Ключевые условия (Assumptions)'!BG42</f>
        <v>46997</v>
      </c>
      <c r="BA2" s="69">
        <f>'Ключевые условия (Assumptions)'!BH42</f>
        <v>47027</v>
      </c>
      <c r="BB2" s="69">
        <f>'Ключевые условия (Assumptions)'!BI42</f>
        <v>47058</v>
      </c>
      <c r="BC2" s="69">
        <f>'Ключевые условия (Assumptions)'!BJ42</f>
        <v>47088</v>
      </c>
      <c r="BD2" s="69">
        <f>'Ключевые условия (Assumptions)'!BK42</f>
        <v>47119</v>
      </c>
      <c r="BE2" s="69">
        <f>'Ключевые условия (Assumptions)'!BL42</f>
        <v>47150</v>
      </c>
      <c r="BF2" s="69">
        <f>'Ключевые условия (Assumptions)'!BM42</f>
        <v>47178</v>
      </c>
      <c r="BG2" s="69">
        <f>'Ключевые условия (Assumptions)'!BN42</f>
        <v>47209</v>
      </c>
      <c r="BH2" s="69">
        <f>'Ключевые условия (Assumptions)'!BO42</f>
        <v>47239</v>
      </c>
      <c r="BI2" s="69">
        <f>'Ключевые условия (Assumptions)'!BP42</f>
        <v>47270</v>
      </c>
      <c r="BJ2" s="69">
        <f>'Ключевые условия (Assumptions)'!BQ42</f>
        <v>47300</v>
      </c>
      <c r="BK2" s="69">
        <f>'Ключевые условия (Assumptions)'!BR42</f>
        <v>47331</v>
      </c>
      <c r="BL2" s="69">
        <f>'Ключевые условия (Assumptions)'!BS42</f>
        <v>47362</v>
      </c>
      <c r="BM2" s="69">
        <f>'Ключевые условия (Assumptions)'!BT42</f>
        <v>47392</v>
      </c>
      <c r="BN2" s="69">
        <f>'Ключевые условия (Assumptions)'!BU42</f>
        <v>47423</v>
      </c>
      <c r="BO2" s="69">
        <f>'Ключевые условия (Assumptions)'!BV42</f>
        <v>47453</v>
      </c>
      <c r="BP2" s="137"/>
      <c r="BQ2" s="137"/>
      <c r="BR2" s="137"/>
      <c r="BS2" s="137"/>
      <c r="BT2" s="137"/>
      <c r="BU2" s="123" t="s">
        <v>213</v>
      </c>
      <c r="BV2" s="123" t="s">
        <v>214</v>
      </c>
      <c r="BW2" s="123" t="s">
        <v>215</v>
      </c>
      <c r="BX2" s="123" t="s">
        <v>216</v>
      </c>
      <c r="BY2" s="123" t="s">
        <v>213</v>
      </c>
      <c r="BZ2" s="123" t="s">
        <v>214</v>
      </c>
      <c r="CA2" s="123" t="s">
        <v>215</v>
      </c>
      <c r="CB2" s="123" t="s">
        <v>216</v>
      </c>
      <c r="CC2" s="123" t="s">
        <v>213</v>
      </c>
      <c r="CD2" s="123" t="s">
        <v>214</v>
      </c>
      <c r="CE2" s="123" t="s">
        <v>215</v>
      </c>
      <c r="CF2" s="123" t="s">
        <v>216</v>
      </c>
      <c r="CG2" s="123" t="s">
        <v>213</v>
      </c>
      <c r="CH2" s="123" t="s">
        <v>214</v>
      </c>
      <c r="CI2" s="123" t="s">
        <v>215</v>
      </c>
      <c r="CJ2" s="123" t="s">
        <v>216</v>
      </c>
      <c r="CK2" s="123" t="s">
        <v>213</v>
      </c>
      <c r="CL2" s="123" t="s">
        <v>214</v>
      </c>
      <c r="CM2" s="123" t="s">
        <v>215</v>
      </c>
      <c r="CN2" s="123" t="s">
        <v>216</v>
      </c>
      <c r="CO2" s="123" t="s">
        <v>213</v>
      </c>
      <c r="CP2" s="123" t="s">
        <v>214</v>
      </c>
      <c r="CQ2" s="123" t="s">
        <v>215</v>
      </c>
      <c r="CR2" s="127" t="s">
        <v>216</v>
      </c>
      <c r="CS2" s="137"/>
      <c r="CU2" s="21"/>
      <c r="CV2" s="68"/>
      <c r="CW2" s="68"/>
      <c r="CX2" s="68"/>
      <c r="CY2" s="68"/>
      <c r="CZ2" s="68"/>
      <c r="DA2" s="68"/>
      <c r="DD2" s="83"/>
      <c r="DF2" s="83"/>
      <c r="DH2" s="83"/>
      <c r="DJ2" s="83"/>
      <c r="DL2" s="83"/>
    </row>
    <row r="3" spans="1:131" ht="15.5">
      <c r="A3" s="16"/>
      <c r="BT3" s="68"/>
      <c r="BU3" s="68"/>
      <c r="BV3" s="68"/>
      <c r="BW3" s="68">
        <f t="shared" ref="BW3:BW11" si="0">SUM(B3:D3)</f>
        <v>0</v>
      </c>
      <c r="BX3" s="68">
        <f t="shared" ref="BX3:BX11" si="1">SUM(E3:G3)</f>
        <v>0</v>
      </c>
      <c r="BY3" s="68">
        <f t="shared" ref="BY3:BY11" si="2">SUM(H3:J3)</f>
        <v>0</v>
      </c>
      <c r="BZ3" s="68">
        <f t="shared" ref="BZ3:BZ11" si="3">SUM(K3:M3)</f>
        <v>0</v>
      </c>
      <c r="CA3" s="68">
        <f t="shared" ref="CA3:CA11" si="4">SUM(N3:P3)</f>
        <v>0</v>
      </c>
      <c r="CB3" s="68">
        <f t="shared" ref="CB3:CB11" si="5">SUM(Q3:S3)</f>
        <v>0</v>
      </c>
      <c r="CC3" s="68">
        <f t="shared" ref="CC3:CC11" si="6">SUM(T3:V3)</f>
        <v>0</v>
      </c>
      <c r="CD3" s="68">
        <f t="shared" ref="CD3:CD11" si="7">SUM(W3:Y3)</f>
        <v>0</v>
      </c>
      <c r="CE3" s="68">
        <f t="shared" ref="CE3:CE11" si="8">SUM(Z3:AB3)</f>
        <v>0</v>
      </c>
      <c r="CF3" s="68">
        <f t="shared" ref="CF3:CF11" si="9">SUM(AC3:AE3)</f>
        <v>0</v>
      </c>
      <c r="CG3" s="68">
        <f t="shared" ref="CG3:CG11" si="10">SUM(AF3:AH3)</f>
        <v>0</v>
      </c>
      <c r="CH3" s="68">
        <f t="shared" ref="CH3:CH11" si="11">SUM(AI3:AK3)</f>
        <v>0</v>
      </c>
      <c r="CI3" s="68">
        <f t="shared" ref="CI3:CI11" si="12">SUM(AL3:AN3)</f>
        <v>0</v>
      </c>
      <c r="CJ3" s="68">
        <f t="shared" ref="CJ3:CJ11" si="13">SUM(AO3:AQ3)</f>
        <v>0</v>
      </c>
      <c r="CK3" s="68">
        <f t="shared" ref="CK3:CK11" si="14">SUM(AR3:AT3)</f>
        <v>0</v>
      </c>
      <c r="CL3" s="68">
        <f t="shared" ref="CL3:CL11" si="15">SUM(AU3:AW3)</f>
        <v>0</v>
      </c>
      <c r="CM3" s="68">
        <f t="shared" ref="CM3:CM11" si="16">SUM(AY3:BA3)</f>
        <v>0</v>
      </c>
      <c r="CN3" s="68">
        <f t="shared" ref="CN3:CN11" si="17">SUM(BA3:BC3)</f>
        <v>0</v>
      </c>
      <c r="CO3" s="68">
        <f t="shared" ref="CO3:CO11" si="18">SUM(BD3:BF3)</f>
        <v>0</v>
      </c>
      <c r="CP3" s="68">
        <f t="shared" ref="CP3:CP11" si="19">SUM(BG3:BI3)</f>
        <v>0</v>
      </c>
      <c r="CQ3" s="68">
        <f>SUM(BJ3:BL3)</f>
        <v>0</v>
      </c>
      <c r="CR3" s="128">
        <f>SUM(BM3:BO3)</f>
        <v>0</v>
      </c>
      <c r="CU3" s="68"/>
      <c r="CV3" s="68"/>
      <c r="CW3" s="68"/>
      <c r="CX3" s="68"/>
      <c r="CY3" s="68"/>
      <c r="CZ3" s="68"/>
      <c r="DA3" s="68"/>
    </row>
    <row r="4" spans="1:131" ht="15.5">
      <c r="A4" s="52" t="s">
        <v>106</v>
      </c>
      <c r="B4" s="68">
        <f>'Ключевые условия (Assumptions)'!$C$90*'Ключевые условия (Assumptions)'!$C$110</f>
        <v>182000</v>
      </c>
      <c r="C4" s="68">
        <f>'Ключевые условия (Assumptions)'!$C$90*'Ключевые условия (Assumptions)'!$C$110</f>
        <v>182000</v>
      </c>
      <c r="D4" s="68">
        <f>'Ключевые условия (Assumptions)'!$C$90*'Ключевые условия (Assumptions)'!$C$110</f>
        <v>182000</v>
      </c>
      <c r="E4" s="68">
        <f>'Ключевые условия (Assumptions)'!$C$90*'Ключевые условия (Assumptions)'!$C$110</f>
        <v>182000</v>
      </c>
      <c r="F4" s="68">
        <f>'Ключевые условия (Assumptions)'!$C$90*'Ключевые условия (Assumptions)'!$C$110</f>
        <v>182000</v>
      </c>
      <c r="G4" s="68">
        <f>'Ключевые условия (Assumptions)'!$C$90*'Ключевые условия (Assumptions)'!$C$110</f>
        <v>182000</v>
      </c>
      <c r="H4" s="68">
        <f>'Ключевые условия (Assumptions)'!$C$90*'Ключевые условия (Assumptions)'!$C$110</f>
        <v>182000</v>
      </c>
      <c r="I4" s="68">
        <f>'Ключевые условия (Assumptions)'!$C$90*'Ключевые условия (Assumptions)'!$C$110</f>
        <v>182000</v>
      </c>
      <c r="J4" s="68">
        <f>'Ключевые условия (Assumptions)'!$C$90*'Ключевые условия (Assumptions)'!$C$110</f>
        <v>182000</v>
      </c>
      <c r="K4" s="68">
        <f>'Ключевые условия (Assumptions)'!$C$90*'Ключевые условия (Assumptions)'!$C$110</f>
        <v>182000</v>
      </c>
      <c r="L4" s="68">
        <f>'Ключевые условия (Assumptions)'!$C$90*'Ключевые условия (Assumptions)'!$C$110</f>
        <v>182000</v>
      </c>
      <c r="M4" s="68">
        <f>'Ключевые условия (Assumptions)'!$C$90*'Ключевые условия (Assumptions)'!$C$110</f>
        <v>182000</v>
      </c>
      <c r="N4" s="68">
        <f>'Ключевые условия (Assumptions)'!$C$90*'Ключевые условия (Assumptions)'!$C$110</f>
        <v>182000</v>
      </c>
      <c r="O4" s="68">
        <f>'Ключевые условия (Assumptions)'!$C$90*'Ключевые условия (Assumptions)'!$C$110</f>
        <v>182000</v>
      </c>
      <c r="P4" s="68">
        <f>'Ключевые условия (Assumptions)'!$C$90*'Ключевые условия (Assumptions)'!$C$110</f>
        <v>182000</v>
      </c>
      <c r="Q4" s="68">
        <f>'Ключевые условия (Assumptions)'!$C$90*'Ключевые условия (Assumptions)'!$C$110</f>
        <v>182000</v>
      </c>
      <c r="R4" s="68">
        <f>'Ключевые условия (Assumptions)'!$C$90*'Ключевые условия (Assumptions)'!$C$110</f>
        <v>182000</v>
      </c>
      <c r="S4" s="68">
        <f>'Ключевые условия (Assumptions)'!$C$90*'Ключевые условия (Assumptions)'!$C$110</f>
        <v>182000</v>
      </c>
      <c r="T4" s="68">
        <f>'Ключевые условия (Assumptions)'!$C$90*'Ключевые условия (Assumptions)'!$C$110</f>
        <v>182000</v>
      </c>
      <c r="U4" s="68">
        <f>'Ключевые условия (Assumptions)'!$C$90*'Ключевые условия (Assumptions)'!$C$110</f>
        <v>182000</v>
      </c>
      <c r="V4" s="68">
        <f>'Ключевые условия (Assumptions)'!$C$90*'Ключевые условия (Assumptions)'!$C$110</f>
        <v>182000</v>
      </c>
      <c r="W4" s="68">
        <f>'Ключевые условия (Assumptions)'!$C$90*'Ключевые условия (Assumptions)'!$C$110</f>
        <v>182000</v>
      </c>
      <c r="X4" s="68">
        <f>'Ключевые условия (Assumptions)'!$C$90*'Ключевые условия (Assumptions)'!$C$110</f>
        <v>182000</v>
      </c>
      <c r="Y4" s="68">
        <f>'Ключевые условия (Assumptions)'!$C$90*'Ключевые условия (Assumptions)'!$C$110</f>
        <v>182000</v>
      </c>
      <c r="Z4" s="68">
        <f>'Ключевые условия (Assumptions)'!$C$90*'Ключевые условия (Assumptions)'!$C$110</f>
        <v>182000</v>
      </c>
      <c r="AA4" s="68">
        <f>'Ключевые условия (Assumptions)'!$C$90*'Ключевые условия (Assumptions)'!$C$110</f>
        <v>182000</v>
      </c>
      <c r="AB4" s="68">
        <f>'Ключевые условия (Assumptions)'!$C$90*'Ключевые условия (Assumptions)'!$C$110</f>
        <v>182000</v>
      </c>
      <c r="AC4" s="68">
        <f>'Ключевые условия (Assumptions)'!$C$90*'Ключевые условия (Assumptions)'!$C$110</f>
        <v>182000</v>
      </c>
      <c r="AD4" s="68">
        <f>'Ключевые условия (Assumptions)'!$C$90*'Ключевые условия (Assumptions)'!$C$110</f>
        <v>182000</v>
      </c>
      <c r="AE4" s="68">
        <f>'Ключевые условия (Assumptions)'!$C$90*'Ключевые условия (Assumptions)'!$C$110</f>
        <v>182000</v>
      </c>
      <c r="AF4" s="68">
        <f>'Ключевые условия (Assumptions)'!$C$90*'Ключевые условия (Assumptions)'!$C$110</f>
        <v>182000</v>
      </c>
      <c r="AG4" s="68">
        <f>'Ключевые условия (Assumptions)'!$C$90*'Ключевые условия (Assumptions)'!$C$110</f>
        <v>182000</v>
      </c>
      <c r="AH4" s="68">
        <f>'Ключевые условия (Assumptions)'!$C$90*'Ключевые условия (Assumptions)'!$C$110</f>
        <v>182000</v>
      </c>
      <c r="AI4" s="68">
        <f>'Ключевые условия (Assumptions)'!$C$90*'Ключевые условия (Assumptions)'!$C$110</f>
        <v>182000</v>
      </c>
      <c r="AJ4" s="68">
        <f>'Ключевые условия (Assumptions)'!$C$90*'Ключевые условия (Assumptions)'!$C$110</f>
        <v>182000</v>
      </c>
      <c r="AK4" s="68">
        <f>'Ключевые условия (Assumptions)'!$C$90*'Ключевые условия (Assumptions)'!$C$110</f>
        <v>182000</v>
      </c>
      <c r="AL4" s="68">
        <f>'Ключевые условия (Assumptions)'!$C$90*'Ключевые условия (Assumptions)'!$C$110</f>
        <v>182000</v>
      </c>
      <c r="AM4" s="68">
        <f>'Ключевые условия (Assumptions)'!$C$90*'Ключевые условия (Assumptions)'!$C$110</f>
        <v>182000</v>
      </c>
      <c r="AN4" s="68">
        <f>'Ключевые условия (Assumptions)'!$C$90*'Ключевые условия (Assumptions)'!$C$110</f>
        <v>182000</v>
      </c>
      <c r="AO4" s="68">
        <f>'Ключевые условия (Assumptions)'!$C$90*'Ключевые условия (Assumptions)'!$C$110</f>
        <v>182000</v>
      </c>
      <c r="AP4" s="68">
        <f>'Ключевые условия (Assumptions)'!$C$90*'Ключевые условия (Assumptions)'!$C$110</f>
        <v>182000</v>
      </c>
      <c r="AQ4" s="68">
        <f>'Ключевые условия (Assumptions)'!$C$90*'Ключевые условия (Assumptions)'!$C$110</f>
        <v>182000</v>
      </c>
      <c r="AR4" s="68">
        <f>'Ключевые условия (Assumptions)'!$C$90*'Ключевые условия (Assumptions)'!$C$110</f>
        <v>182000</v>
      </c>
      <c r="AS4" s="68">
        <f>'Ключевые условия (Assumptions)'!$C$90*'Ключевые условия (Assumptions)'!$C$110</f>
        <v>182000</v>
      </c>
      <c r="AT4" s="68">
        <f>'Ключевые условия (Assumptions)'!$C$90*'Ключевые условия (Assumptions)'!$C$110</f>
        <v>182000</v>
      </c>
      <c r="AU4" s="68">
        <f>'Ключевые условия (Assumptions)'!$C$90*'Ключевые условия (Assumptions)'!$C$110</f>
        <v>182000</v>
      </c>
      <c r="AV4" s="68">
        <f>'Ключевые условия (Assumptions)'!$C$90*'Ключевые условия (Assumptions)'!$C$110</f>
        <v>182000</v>
      </c>
      <c r="AW4" s="68">
        <f>'Ключевые условия (Assumptions)'!$C$90*'Ключевые условия (Assumptions)'!$C$110</f>
        <v>182000</v>
      </c>
      <c r="AX4" s="68">
        <f>'Ключевые условия (Assumptions)'!$C$90*'Ключевые условия (Assumptions)'!$C$110</f>
        <v>182000</v>
      </c>
      <c r="AY4" s="68">
        <f>'Ключевые условия (Assumptions)'!$C$90*'Ключевые условия (Assumptions)'!$C$110</f>
        <v>182000</v>
      </c>
      <c r="AZ4" s="68">
        <f>'Ключевые условия (Assumptions)'!$C$90*'Ключевые условия (Assumptions)'!$C$110</f>
        <v>182000</v>
      </c>
      <c r="BA4" s="68">
        <f>'Ключевые условия (Assumptions)'!$C$90*'Ключевые условия (Assumptions)'!$C$110</f>
        <v>182000</v>
      </c>
      <c r="BB4" s="68">
        <f>'Ключевые условия (Assumptions)'!$C$90*'Ключевые условия (Assumptions)'!$C$110</f>
        <v>182000</v>
      </c>
      <c r="BC4" s="68">
        <f>'Ключевые условия (Assumptions)'!$C$90*'Ключевые условия (Assumptions)'!$C$110</f>
        <v>182000</v>
      </c>
      <c r="BD4" s="68">
        <f>'Ключевые условия (Assumptions)'!$C$90*'Ключевые условия (Assumptions)'!$C$110</f>
        <v>182000</v>
      </c>
      <c r="BE4" s="68">
        <f>'Ключевые условия (Assumptions)'!$C$90*'Ключевые условия (Assumptions)'!$C$110</f>
        <v>182000</v>
      </c>
      <c r="BF4" s="68">
        <f>'Ключевые условия (Assumptions)'!$C$90*'Ключевые условия (Assumptions)'!$C$110</f>
        <v>182000</v>
      </c>
      <c r="BG4" s="68">
        <f>'Ключевые условия (Assumptions)'!$C$90*'Ключевые условия (Assumptions)'!$C$110</f>
        <v>182000</v>
      </c>
      <c r="BH4" s="68">
        <f>'Ключевые условия (Assumptions)'!$C$90*'Ключевые условия (Assumptions)'!$C$110</f>
        <v>182000</v>
      </c>
      <c r="BI4" s="68">
        <f>'Ключевые условия (Assumptions)'!$C$90*'Ключевые условия (Assumptions)'!$C$110</f>
        <v>182000</v>
      </c>
      <c r="BJ4" s="68">
        <f>'Ключевые условия (Assumptions)'!$C$90*'Ключевые условия (Assumptions)'!$C$110</f>
        <v>182000</v>
      </c>
      <c r="BK4" s="68">
        <f>'Ключевые условия (Assumptions)'!$C$90*'Ключевые условия (Assumptions)'!$C$110</f>
        <v>182000</v>
      </c>
      <c r="BL4" s="68">
        <f>'Ключевые условия (Assumptions)'!$C$90*'Ключевые условия (Assumptions)'!$C$110</f>
        <v>182000</v>
      </c>
      <c r="BM4" s="68">
        <f>'Ключевые условия (Assumptions)'!$C$90*'Ключевые условия (Assumptions)'!$C$110</f>
        <v>182000</v>
      </c>
      <c r="BN4" s="68">
        <f>'Ключевые условия (Assumptions)'!$C$90*'Ключевые условия (Assumptions)'!$C$110</f>
        <v>182000</v>
      </c>
      <c r="BO4" s="68">
        <f>'Ключевые условия (Assumptions)'!$C$90*'Ключевые условия (Assumptions)'!$C$110</f>
        <v>182000</v>
      </c>
      <c r="BP4" s="32"/>
      <c r="BQ4" s="32"/>
      <c r="BR4" s="32"/>
      <c r="BS4" s="32"/>
      <c r="BT4" s="52" t="s">
        <v>106</v>
      </c>
      <c r="BU4" s="68"/>
      <c r="BV4" s="68"/>
      <c r="BW4" s="68">
        <f t="shared" si="0"/>
        <v>546000</v>
      </c>
      <c r="BX4" s="68">
        <f t="shared" si="1"/>
        <v>546000</v>
      </c>
      <c r="BY4" s="68">
        <f t="shared" si="2"/>
        <v>546000</v>
      </c>
      <c r="BZ4" s="68">
        <f t="shared" si="3"/>
        <v>546000</v>
      </c>
      <c r="CA4" s="68">
        <f t="shared" si="4"/>
        <v>546000</v>
      </c>
      <c r="CB4" s="68">
        <f t="shared" si="5"/>
        <v>546000</v>
      </c>
      <c r="CC4" s="68">
        <f t="shared" si="6"/>
        <v>546000</v>
      </c>
      <c r="CD4" s="68">
        <f t="shared" si="7"/>
        <v>546000</v>
      </c>
      <c r="CE4" s="68">
        <f t="shared" si="8"/>
        <v>546000</v>
      </c>
      <c r="CF4" s="68">
        <f t="shared" si="9"/>
        <v>546000</v>
      </c>
      <c r="CG4" s="68">
        <f t="shared" si="10"/>
        <v>546000</v>
      </c>
      <c r="CH4" s="68">
        <f t="shared" si="11"/>
        <v>546000</v>
      </c>
      <c r="CI4" s="68">
        <f t="shared" si="12"/>
        <v>546000</v>
      </c>
      <c r="CJ4" s="68">
        <f t="shared" si="13"/>
        <v>546000</v>
      </c>
      <c r="CK4" s="68">
        <f t="shared" si="14"/>
        <v>546000</v>
      </c>
      <c r="CL4" s="68">
        <f t="shared" si="15"/>
        <v>546000</v>
      </c>
      <c r="CM4" s="68">
        <f t="shared" si="16"/>
        <v>546000</v>
      </c>
      <c r="CN4" s="68">
        <f t="shared" si="17"/>
        <v>546000</v>
      </c>
      <c r="CO4" s="68">
        <f t="shared" si="18"/>
        <v>546000</v>
      </c>
      <c r="CP4" s="68">
        <f t="shared" si="19"/>
        <v>546000</v>
      </c>
      <c r="CQ4" s="68">
        <f t="shared" ref="CQ4:CQ48" si="20">SUM(BJ4:BL4)</f>
        <v>546000</v>
      </c>
      <c r="CR4" s="128">
        <f t="shared" ref="CR4:CR48" si="21">SUM(BM4:BO4)</f>
        <v>546000</v>
      </c>
      <c r="CS4" s="32"/>
      <c r="CU4" s="52" t="s">
        <v>106</v>
      </c>
      <c r="CV4" s="68">
        <f>SUM(BU4:BX4)</f>
        <v>1092000</v>
      </c>
      <c r="CW4" s="68">
        <f>SUM(BY4:CB4)</f>
        <v>2184000</v>
      </c>
      <c r="CX4" s="68">
        <f>SUM(CC4:CF4)</f>
        <v>2184000</v>
      </c>
      <c r="CY4" s="68">
        <f>SUM(CG4:CJ4)</f>
        <v>2184000</v>
      </c>
      <c r="CZ4" s="68">
        <f>SUM(CK4:CN4)</f>
        <v>2184000</v>
      </c>
      <c r="DA4" s="68">
        <f>SUM(CO4:CR4)</f>
        <v>2184000</v>
      </c>
      <c r="DD4" s="83">
        <f>SUM(B4:M4)</f>
        <v>2184000</v>
      </c>
      <c r="DF4" s="83">
        <f>SUM(N4:Y4)</f>
        <v>2184000</v>
      </c>
      <c r="DH4" s="83">
        <f>SUM(Z4:AK4)</f>
        <v>2184000</v>
      </c>
      <c r="DJ4" s="83">
        <f>SUM(AL4:AW4)</f>
        <v>2184000</v>
      </c>
      <c r="DL4" s="83">
        <f>SUM(AX4:BI4)</f>
        <v>2184000</v>
      </c>
      <c r="DW4" s="120">
        <f t="shared" ref="DW4:DW42" si="22">DD4/$DD$42</f>
        <v>0.14293263265976688</v>
      </c>
      <c r="DX4" s="120">
        <f t="shared" ref="DX4:DX42" si="23">DF4/$DF$42</f>
        <v>6.9257122795409257E-2</v>
      </c>
      <c r="DY4" s="120">
        <f t="shared" ref="DY4:DY42" si="24">DH4/$DH$42</f>
        <v>4.6753151965851752E-2</v>
      </c>
      <c r="DZ4" s="120">
        <f t="shared" ref="DZ4:DZ42" si="25">DJ4/$DJ$42</f>
        <v>3.531559024456668E-2</v>
      </c>
      <c r="EA4" s="120">
        <f t="shared" ref="EA4:EA42" si="26">DL4/$DL$42</f>
        <v>2.6260786496587231E-2</v>
      </c>
    </row>
    <row r="5" spans="1:131" ht="15.5">
      <c r="A5" s="75" t="s">
        <v>146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32"/>
      <c r="BQ5" s="32"/>
      <c r="BR5" s="32"/>
      <c r="BS5" s="32"/>
      <c r="BT5" s="75" t="s">
        <v>146</v>
      </c>
      <c r="BU5" s="68"/>
      <c r="BV5" s="68"/>
      <c r="BW5" s="68">
        <f t="shared" si="0"/>
        <v>0</v>
      </c>
      <c r="BX5" s="68">
        <f t="shared" si="1"/>
        <v>0</v>
      </c>
      <c r="BY5" s="68">
        <f t="shared" si="2"/>
        <v>0</v>
      </c>
      <c r="BZ5" s="68">
        <f t="shared" si="3"/>
        <v>0</v>
      </c>
      <c r="CA5" s="68">
        <f t="shared" si="4"/>
        <v>0</v>
      </c>
      <c r="CB5" s="68">
        <f t="shared" si="5"/>
        <v>0</v>
      </c>
      <c r="CC5" s="68">
        <f t="shared" si="6"/>
        <v>0</v>
      </c>
      <c r="CD5" s="68">
        <f t="shared" si="7"/>
        <v>0</v>
      </c>
      <c r="CE5" s="68">
        <f t="shared" si="8"/>
        <v>0</v>
      </c>
      <c r="CF5" s="68">
        <f t="shared" si="9"/>
        <v>0</v>
      </c>
      <c r="CG5" s="68">
        <f t="shared" si="10"/>
        <v>0</v>
      </c>
      <c r="CH5" s="68">
        <f t="shared" si="11"/>
        <v>0</v>
      </c>
      <c r="CI5" s="68">
        <f t="shared" si="12"/>
        <v>0</v>
      </c>
      <c r="CJ5" s="68">
        <f t="shared" si="13"/>
        <v>0</v>
      </c>
      <c r="CK5" s="68">
        <f t="shared" si="14"/>
        <v>0</v>
      </c>
      <c r="CL5" s="68">
        <f t="shared" si="15"/>
        <v>0</v>
      </c>
      <c r="CM5" s="68">
        <f t="shared" si="16"/>
        <v>0</v>
      </c>
      <c r="CN5" s="68">
        <f t="shared" si="17"/>
        <v>0</v>
      </c>
      <c r="CO5" s="68">
        <f t="shared" si="18"/>
        <v>0</v>
      </c>
      <c r="CP5" s="68">
        <f t="shared" si="19"/>
        <v>0</v>
      </c>
      <c r="CQ5" s="68">
        <f t="shared" si="20"/>
        <v>0</v>
      </c>
      <c r="CR5" s="128">
        <f t="shared" si="21"/>
        <v>0</v>
      </c>
      <c r="CS5" s="32"/>
      <c r="CU5" s="75" t="s">
        <v>146</v>
      </c>
      <c r="CV5" s="68">
        <f t="shared" ref="CV5:CV48" si="27">SUM(BU5:BX5)</f>
        <v>0</v>
      </c>
      <c r="CW5" s="68">
        <f t="shared" ref="CW5:CW48" si="28">SUM(BY5:CB5)</f>
        <v>0</v>
      </c>
      <c r="CX5" s="68">
        <f t="shared" ref="CX5:CX48" si="29">SUM(CC5:CF5)</f>
        <v>0</v>
      </c>
      <c r="CY5" s="68">
        <f t="shared" ref="CY5:CY48" si="30">SUM(CG5:CJ5)</f>
        <v>0</v>
      </c>
      <c r="CZ5" s="68">
        <f t="shared" ref="CZ5:CZ48" si="31">SUM(CK5:CN5)</f>
        <v>0</v>
      </c>
      <c r="DA5" s="68">
        <f t="shared" ref="DA5:DA48" si="32">SUM(CO5:CR5)</f>
        <v>0</v>
      </c>
      <c r="DD5" s="83"/>
      <c r="DF5" s="83"/>
      <c r="DH5" s="83"/>
      <c r="DJ5" s="83"/>
      <c r="DL5" s="83"/>
      <c r="DW5" s="120">
        <f t="shared" si="22"/>
        <v>0</v>
      </c>
      <c r="DX5" s="120">
        <f t="shared" si="23"/>
        <v>0</v>
      </c>
      <c r="DY5" s="120">
        <f t="shared" si="24"/>
        <v>0</v>
      </c>
      <c r="DZ5" s="120">
        <f t="shared" si="25"/>
        <v>0</v>
      </c>
      <c r="EA5" s="120">
        <f t="shared" si="26"/>
        <v>0</v>
      </c>
    </row>
    <row r="6" spans="1:131" ht="15.5">
      <c r="A6" s="52" t="s">
        <v>107</v>
      </c>
      <c r="B6" s="68">
        <f>'Ключевые условия (Assumptions)'!$C$91*'Ключевые условия (Assumptions)'!$C$92</f>
        <v>170000</v>
      </c>
      <c r="C6" s="68">
        <f>'Ключевые условия (Assumptions)'!$C$91*'Ключевые условия (Assumptions)'!$C$92</f>
        <v>170000</v>
      </c>
      <c r="D6" s="68">
        <f>'Ключевые условия (Assumptions)'!$C$91*'Ключевые условия (Assumptions)'!$C$92</f>
        <v>170000</v>
      </c>
      <c r="E6" s="68">
        <f>'Ключевые условия (Assumptions)'!$C$91*'Ключевые условия (Assumptions)'!$C$92</f>
        <v>170000</v>
      </c>
      <c r="F6" s="68">
        <f>'Ключевые условия (Assumptions)'!$C$91*'Ключевые условия (Assumptions)'!$C$92</f>
        <v>170000</v>
      </c>
      <c r="G6" s="68">
        <f>'Ключевые условия (Assumptions)'!$C$91*'Ключевые условия (Assumptions)'!$C$92</f>
        <v>170000</v>
      </c>
      <c r="H6" s="68">
        <f>'Ключевые условия (Assumptions)'!$C$91*'Ключевые условия (Assumptions)'!$C$92</f>
        <v>170000</v>
      </c>
      <c r="I6" s="68">
        <f>'Ключевые условия (Assumptions)'!$C$91*'Ключевые условия (Assumptions)'!$C$92</f>
        <v>170000</v>
      </c>
      <c r="J6" s="68">
        <f>'Ключевые условия (Assumptions)'!$C$91*'Ключевые условия (Assumptions)'!$C$92</f>
        <v>170000</v>
      </c>
      <c r="K6" s="68">
        <f>'Ключевые условия (Assumptions)'!$C$91*'Ключевые условия (Assumptions)'!$C$92</f>
        <v>170000</v>
      </c>
      <c r="L6" s="68">
        <f>'Ключевые условия (Assumptions)'!$C$91*'Ключевые условия (Assumptions)'!$C$92</f>
        <v>170000</v>
      </c>
      <c r="M6" s="68">
        <f>'Ключевые условия (Assumptions)'!$C$91*'Ключевые условия (Assumptions)'!$C$92</f>
        <v>170000</v>
      </c>
      <c r="N6" s="68">
        <f>'Ключевые условия (Assumptions)'!$C$91*'Ключевые условия (Assumptions)'!$C$92</f>
        <v>170000</v>
      </c>
      <c r="O6" s="68">
        <f>'Ключевые условия (Assumptions)'!$C$91*'Ключевые условия (Assumptions)'!$C$92</f>
        <v>170000</v>
      </c>
      <c r="P6" s="68">
        <f>'Ключевые условия (Assumptions)'!$C$91*'Ключевые условия (Assumptions)'!$C$92</f>
        <v>170000</v>
      </c>
      <c r="Q6" s="68">
        <f>'Ключевые условия (Assumptions)'!$C$91*'Ключевые условия (Assumptions)'!$C$92</f>
        <v>170000</v>
      </c>
      <c r="R6" s="68">
        <f>'Ключевые условия (Assumptions)'!$C$91*'Ключевые условия (Assumptions)'!$C$92</f>
        <v>170000</v>
      </c>
      <c r="S6" s="68">
        <f>'Ключевые условия (Assumptions)'!$C$91*'Ключевые условия (Assumptions)'!$C$92</f>
        <v>170000</v>
      </c>
      <c r="T6" s="68">
        <f>'Ключевые условия (Assumptions)'!$C$91*'Ключевые условия (Assumptions)'!$C$92</f>
        <v>170000</v>
      </c>
      <c r="U6" s="68">
        <f>'Ключевые условия (Assumptions)'!$C$91*'Ключевые условия (Assumptions)'!$C$92</f>
        <v>170000</v>
      </c>
      <c r="V6" s="68">
        <f>'Ключевые условия (Assumptions)'!$C$91*'Ключевые условия (Assumptions)'!$C$92</f>
        <v>170000</v>
      </c>
      <c r="W6" s="68">
        <f>'Ключевые условия (Assumptions)'!$C$91*'Ключевые условия (Assumptions)'!$C$92</f>
        <v>170000</v>
      </c>
      <c r="X6" s="68">
        <f>'Ключевые условия (Assumptions)'!$C$91*'Ключевые условия (Assumptions)'!$C$92</f>
        <v>170000</v>
      </c>
      <c r="Y6" s="68">
        <f>'Ключевые условия (Assumptions)'!$C$91*'Ключевые условия (Assumptions)'!$C$92</f>
        <v>170000</v>
      </c>
      <c r="Z6" s="68">
        <f>'Ключевые условия (Assumptions)'!$C$91*'Ключевые условия (Assumptions)'!$C$92</f>
        <v>170000</v>
      </c>
      <c r="AA6" s="68">
        <f>'Ключевые условия (Assumptions)'!$C$91*'Ключевые условия (Assumptions)'!$C$92</f>
        <v>170000</v>
      </c>
      <c r="AB6" s="68">
        <f>'Ключевые условия (Assumptions)'!$C$91*'Ключевые условия (Assumptions)'!$C$92</f>
        <v>170000</v>
      </c>
      <c r="AC6" s="68">
        <f>'Ключевые условия (Assumptions)'!$C$91*'Ключевые условия (Assumptions)'!$C$92</f>
        <v>170000</v>
      </c>
      <c r="AD6" s="68">
        <f>'Ключевые условия (Assumptions)'!$C$91*'Ключевые условия (Assumptions)'!$C$92</f>
        <v>170000</v>
      </c>
      <c r="AE6" s="68">
        <f>'Ключевые условия (Assumptions)'!$C$91*'Ключевые условия (Assumptions)'!$C$92</f>
        <v>170000</v>
      </c>
      <c r="AF6" s="68">
        <f>'Ключевые условия (Assumptions)'!$C$91*'Ключевые условия (Assumptions)'!$C$92</f>
        <v>170000</v>
      </c>
      <c r="AG6" s="68">
        <f>'Ключевые условия (Assumptions)'!$C$91*'Ключевые условия (Assumptions)'!$C$92</f>
        <v>170000</v>
      </c>
      <c r="AH6" s="68">
        <f>'Ключевые условия (Assumptions)'!$C$91*'Ключевые условия (Assumptions)'!$C$92</f>
        <v>170000</v>
      </c>
      <c r="AI6" s="68">
        <f>'Ключевые условия (Assumptions)'!$C$91*'Ключевые условия (Assumptions)'!$C$92</f>
        <v>170000</v>
      </c>
      <c r="AJ6" s="68">
        <f>'Ключевые условия (Assumptions)'!$C$91*'Ключевые условия (Assumptions)'!$C$92</f>
        <v>170000</v>
      </c>
      <c r="AK6" s="68">
        <f>'Ключевые условия (Assumptions)'!$C$91*'Ключевые условия (Assumptions)'!$C$92</f>
        <v>170000</v>
      </c>
      <c r="AL6" s="68">
        <f>'Ключевые условия (Assumptions)'!$C$91*'Ключевые условия (Assumptions)'!$C$92</f>
        <v>170000</v>
      </c>
      <c r="AM6" s="68">
        <f>'Ключевые условия (Assumptions)'!$C$91*'Ключевые условия (Assumptions)'!$C$92</f>
        <v>170000</v>
      </c>
      <c r="AN6" s="68">
        <f>'Ключевые условия (Assumptions)'!$C$91*'Ключевые условия (Assumptions)'!$C$92</f>
        <v>170000</v>
      </c>
      <c r="AO6" s="68">
        <f>'Ключевые условия (Assumptions)'!$C$91*'Ключевые условия (Assumptions)'!$C$92</f>
        <v>170000</v>
      </c>
      <c r="AP6" s="68">
        <f>'Ключевые условия (Assumptions)'!$C$91*'Ключевые условия (Assumptions)'!$C$92</f>
        <v>170000</v>
      </c>
      <c r="AQ6" s="68">
        <f>'Ключевые условия (Assumptions)'!$C$91*'Ключевые условия (Assumptions)'!$C$92</f>
        <v>170000</v>
      </c>
      <c r="AR6" s="68">
        <f>'Ключевые условия (Assumptions)'!$C$91*'Ключевые условия (Assumptions)'!$C$92</f>
        <v>170000</v>
      </c>
      <c r="AS6" s="68">
        <f>'Ключевые условия (Assumptions)'!$C$91*'Ключевые условия (Assumptions)'!$C$92</f>
        <v>170000</v>
      </c>
      <c r="AT6" s="68">
        <f>'Ключевые условия (Assumptions)'!$C$91*'Ключевые условия (Assumptions)'!$C$92</f>
        <v>170000</v>
      </c>
      <c r="AU6" s="68">
        <f>'Ключевые условия (Assumptions)'!$C$91*'Ключевые условия (Assumptions)'!$C$92</f>
        <v>170000</v>
      </c>
      <c r="AV6" s="68">
        <f>'Ключевые условия (Assumptions)'!$C$91*'Ключевые условия (Assumptions)'!$C$92</f>
        <v>170000</v>
      </c>
      <c r="AW6" s="68">
        <f>'Ключевые условия (Assumptions)'!$C$91*'Ключевые условия (Assumptions)'!$C$92</f>
        <v>170000</v>
      </c>
      <c r="AX6" s="68">
        <f>'Ключевые условия (Assumptions)'!$C$91*'Ключевые условия (Assumptions)'!$C$92</f>
        <v>170000</v>
      </c>
      <c r="AY6" s="68">
        <f>'Ключевые условия (Assumptions)'!$C$91*'Ключевые условия (Assumptions)'!$C$92</f>
        <v>170000</v>
      </c>
      <c r="AZ6" s="68">
        <f>'Ключевые условия (Assumptions)'!$C$91*'Ключевые условия (Assumptions)'!$C$92</f>
        <v>170000</v>
      </c>
      <c r="BA6" s="68">
        <f>'Ключевые условия (Assumptions)'!$C$91*'Ключевые условия (Assumptions)'!$C$92</f>
        <v>170000</v>
      </c>
      <c r="BB6" s="68">
        <f>'Ключевые условия (Assumptions)'!$C$91*'Ключевые условия (Assumptions)'!$C$92</f>
        <v>170000</v>
      </c>
      <c r="BC6" s="68">
        <f>'Ключевые условия (Assumptions)'!$C$91*'Ключевые условия (Assumptions)'!$C$92</f>
        <v>170000</v>
      </c>
      <c r="BD6" s="68">
        <f>'Ключевые условия (Assumptions)'!$C$91*'Ключевые условия (Assumptions)'!$C$92</f>
        <v>170000</v>
      </c>
      <c r="BE6" s="68">
        <f>'Ключевые условия (Assumptions)'!$C$91*'Ключевые условия (Assumptions)'!$C$92</f>
        <v>170000</v>
      </c>
      <c r="BF6" s="68">
        <f>'Ключевые условия (Assumptions)'!$C$91*'Ключевые условия (Assumptions)'!$C$92</f>
        <v>170000</v>
      </c>
      <c r="BG6" s="68">
        <f>'Ключевые условия (Assumptions)'!$C$91*'Ключевые условия (Assumptions)'!$C$92</f>
        <v>170000</v>
      </c>
      <c r="BH6" s="68">
        <f>'Ключевые условия (Assumptions)'!$C$91*'Ключевые условия (Assumptions)'!$C$92</f>
        <v>170000</v>
      </c>
      <c r="BI6" s="68">
        <f>'Ключевые условия (Assumptions)'!$C$91*'Ключевые условия (Assumptions)'!$C$92</f>
        <v>170000</v>
      </c>
      <c r="BJ6" s="68">
        <f>'Ключевые условия (Assumptions)'!$C$91*'Ключевые условия (Assumptions)'!$C$92</f>
        <v>170000</v>
      </c>
      <c r="BK6" s="68">
        <f>'Ключевые условия (Assumptions)'!$C$91*'Ключевые условия (Assumptions)'!$C$92</f>
        <v>170000</v>
      </c>
      <c r="BL6" s="68">
        <f>'Ключевые условия (Assumptions)'!$C$91*'Ключевые условия (Assumptions)'!$C$92</f>
        <v>170000</v>
      </c>
      <c r="BM6" s="68">
        <f>'Ключевые условия (Assumptions)'!$C$91*'Ключевые условия (Assumptions)'!$C$92</f>
        <v>170000</v>
      </c>
      <c r="BN6" s="68">
        <f>'Ключевые условия (Assumptions)'!$C$91*'Ключевые условия (Assumptions)'!$C$92</f>
        <v>170000</v>
      </c>
      <c r="BO6" s="68">
        <f>'Ключевые условия (Assumptions)'!$C$91*'Ключевые условия (Assumptions)'!$C$92</f>
        <v>170000</v>
      </c>
      <c r="BP6" s="32"/>
      <c r="BQ6" s="32"/>
      <c r="BR6" s="32"/>
      <c r="BS6" s="32"/>
      <c r="BT6" s="52" t="s">
        <v>107</v>
      </c>
      <c r="BU6" s="68"/>
      <c r="BV6" s="68"/>
      <c r="BW6" s="68">
        <f t="shared" si="0"/>
        <v>510000</v>
      </c>
      <c r="BX6" s="68">
        <f t="shared" si="1"/>
        <v>510000</v>
      </c>
      <c r="BY6" s="68">
        <f t="shared" si="2"/>
        <v>510000</v>
      </c>
      <c r="BZ6" s="68">
        <f t="shared" si="3"/>
        <v>510000</v>
      </c>
      <c r="CA6" s="68">
        <f t="shared" si="4"/>
        <v>510000</v>
      </c>
      <c r="CB6" s="68">
        <f t="shared" si="5"/>
        <v>510000</v>
      </c>
      <c r="CC6" s="68">
        <f t="shared" si="6"/>
        <v>510000</v>
      </c>
      <c r="CD6" s="68">
        <f t="shared" si="7"/>
        <v>510000</v>
      </c>
      <c r="CE6" s="68">
        <f t="shared" si="8"/>
        <v>510000</v>
      </c>
      <c r="CF6" s="68">
        <f t="shared" si="9"/>
        <v>510000</v>
      </c>
      <c r="CG6" s="68">
        <f t="shared" si="10"/>
        <v>510000</v>
      </c>
      <c r="CH6" s="68">
        <f t="shared" si="11"/>
        <v>510000</v>
      </c>
      <c r="CI6" s="68">
        <f t="shared" si="12"/>
        <v>510000</v>
      </c>
      <c r="CJ6" s="68">
        <f t="shared" si="13"/>
        <v>510000</v>
      </c>
      <c r="CK6" s="68">
        <f t="shared" si="14"/>
        <v>510000</v>
      </c>
      <c r="CL6" s="68">
        <f t="shared" si="15"/>
        <v>510000</v>
      </c>
      <c r="CM6" s="68">
        <f t="shared" si="16"/>
        <v>510000</v>
      </c>
      <c r="CN6" s="68">
        <f t="shared" si="17"/>
        <v>510000</v>
      </c>
      <c r="CO6" s="68">
        <f t="shared" si="18"/>
        <v>510000</v>
      </c>
      <c r="CP6" s="68">
        <f t="shared" si="19"/>
        <v>510000</v>
      </c>
      <c r="CQ6" s="68">
        <f t="shared" si="20"/>
        <v>510000</v>
      </c>
      <c r="CR6" s="128">
        <f t="shared" si="21"/>
        <v>510000</v>
      </c>
      <c r="CS6" s="32"/>
      <c r="CU6" s="52" t="s">
        <v>107</v>
      </c>
      <c r="CV6" s="68">
        <f t="shared" si="27"/>
        <v>1020000</v>
      </c>
      <c r="CW6" s="68">
        <f t="shared" si="28"/>
        <v>2040000</v>
      </c>
      <c r="CX6" s="68">
        <f t="shared" si="29"/>
        <v>2040000</v>
      </c>
      <c r="CY6" s="68">
        <f t="shared" si="30"/>
        <v>2040000</v>
      </c>
      <c r="CZ6" s="68">
        <f t="shared" si="31"/>
        <v>2040000</v>
      </c>
      <c r="DA6" s="68">
        <f t="shared" si="32"/>
        <v>2040000</v>
      </c>
      <c r="DD6" s="83">
        <f>SUM(B6:M6)</f>
        <v>2040000</v>
      </c>
      <c r="DF6" s="83">
        <f>SUM(N6:Y6)</f>
        <v>2040000</v>
      </c>
      <c r="DH6" s="83">
        <f>SUM(Z6:AK6)</f>
        <v>2040000</v>
      </c>
      <c r="DJ6" s="83">
        <f>SUM(AL6:AW6)</f>
        <v>2040000</v>
      </c>
      <c r="DL6" s="83">
        <f>SUM(AX6:BI6)</f>
        <v>2040000</v>
      </c>
      <c r="DW6" s="120">
        <f t="shared" si="22"/>
        <v>0.13350850303384817</v>
      </c>
      <c r="DX6" s="120">
        <f t="shared" si="23"/>
        <v>6.4690719094613047E-2</v>
      </c>
      <c r="DY6" s="120">
        <f t="shared" si="24"/>
        <v>4.3670526561509881E-2</v>
      </c>
      <c r="DZ6" s="120">
        <f t="shared" si="25"/>
        <v>3.2987089788880972E-2</v>
      </c>
      <c r="EA6" s="120">
        <f t="shared" si="26"/>
        <v>2.452930606824082E-2</v>
      </c>
    </row>
    <row r="7" spans="1:131" ht="15.5">
      <c r="A7" s="52" t="s">
        <v>123</v>
      </c>
      <c r="B7" s="68">
        <f>'Ключевые условия (Assumptions)'!$C$93*'Sales forecast'!B4</f>
        <v>0</v>
      </c>
      <c r="C7" s="68">
        <f>'Ключевые условия (Assumptions)'!$C$93*'Sales forecast'!C4</f>
        <v>0</v>
      </c>
      <c r="D7" s="68">
        <f>'Ключевые условия (Assumptions)'!$C$93*'Sales forecast'!D4</f>
        <v>0</v>
      </c>
      <c r="E7" s="68">
        <f>'Ключевые условия (Assumptions)'!$C$93*'Sales forecast'!E4</f>
        <v>0</v>
      </c>
      <c r="F7" s="68">
        <f>'Ключевые условия (Assumptions)'!$C$93*'Sales forecast'!F4</f>
        <v>0</v>
      </c>
      <c r="G7" s="68">
        <f>'Ключевые условия (Assumptions)'!$C$93*'Sales forecast'!G4</f>
        <v>0</v>
      </c>
      <c r="H7" s="68">
        <f>'Ключевые условия (Assumptions)'!$C$93*'Sales forecast'!H4</f>
        <v>0</v>
      </c>
      <c r="I7" s="68">
        <f>'Ключевые условия (Assumptions)'!$C$93*'Sales forecast'!I4</f>
        <v>0</v>
      </c>
      <c r="J7" s="68">
        <f>'Ключевые условия (Assumptions)'!$C$93*'Sales forecast'!J4</f>
        <v>0</v>
      </c>
      <c r="K7" s="68">
        <f>'Ключевые условия (Assumptions)'!$C$93*'Sales forecast'!K4</f>
        <v>100000</v>
      </c>
      <c r="L7" s="68">
        <f>'Ключевые условия (Assumptions)'!$C$93*'Sales forecast'!L4</f>
        <v>100000</v>
      </c>
      <c r="M7" s="68">
        <f>'Ключевые условия (Assumptions)'!$C$93*'Sales forecast'!M4</f>
        <v>100000</v>
      </c>
      <c r="N7" s="68">
        <f>'Ключевые условия (Assumptions)'!$C$93*'Sales forecast'!N4</f>
        <v>100000</v>
      </c>
      <c r="O7" s="68">
        <f>'Ключевые условия (Assumptions)'!$C$93*'Sales forecast'!O4</f>
        <v>200000</v>
      </c>
      <c r="P7" s="68">
        <f>'Ключевые условия (Assumptions)'!$C$93*'Sales forecast'!P4</f>
        <v>200000</v>
      </c>
      <c r="Q7" s="68">
        <f>'Ключевые условия (Assumptions)'!$C$93*'Sales forecast'!Q4</f>
        <v>300000</v>
      </c>
      <c r="R7" s="68">
        <f>'Ключевые условия (Assumptions)'!$C$93*'Sales forecast'!R4</f>
        <v>300000</v>
      </c>
      <c r="S7" s="68">
        <f>'Ключевые условия (Assumptions)'!$C$93*'Sales forecast'!S4</f>
        <v>300000</v>
      </c>
      <c r="T7" s="68">
        <f>'Ключевые условия (Assumptions)'!$C$93*'Sales forecast'!T4</f>
        <v>300000</v>
      </c>
      <c r="U7" s="68">
        <f>'Ключевые условия (Assumptions)'!$C$93*'Sales forecast'!U4</f>
        <v>300000</v>
      </c>
      <c r="V7" s="68">
        <f>'Ключевые условия (Assumptions)'!$C$93*'Sales forecast'!V4</f>
        <v>300000</v>
      </c>
      <c r="W7" s="68">
        <f>'Ключевые условия (Assumptions)'!$C$93*'Sales forecast'!W4</f>
        <v>300000</v>
      </c>
      <c r="X7" s="68">
        <f>'Ключевые условия (Assumptions)'!$C$93*'Sales forecast'!X4</f>
        <v>300000</v>
      </c>
      <c r="Y7" s="68">
        <f>'Ключевые условия (Assumptions)'!$C$93*'Sales forecast'!Y4</f>
        <v>400000</v>
      </c>
      <c r="Z7" s="68">
        <f>'Ключевые условия (Assumptions)'!$C$93*'Sales forecast'!Z4</f>
        <v>400000</v>
      </c>
      <c r="AA7" s="68">
        <f>'Ключевые условия (Assumptions)'!$C$93*'Sales forecast'!AA4</f>
        <v>400000</v>
      </c>
      <c r="AB7" s="68">
        <f>'Ключевые условия (Assumptions)'!$C$93*'Sales forecast'!AB4</f>
        <v>400000</v>
      </c>
      <c r="AC7" s="68">
        <f>'Ключевые условия (Assumptions)'!$C$93*'Sales forecast'!AC4</f>
        <v>400000</v>
      </c>
      <c r="AD7" s="68">
        <f>'Ключевые условия (Assumptions)'!$C$93*'Sales forecast'!AD4</f>
        <v>400000</v>
      </c>
      <c r="AE7" s="68">
        <f>'Ключевые условия (Assumptions)'!$C$93*'Sales forecast'!AE4</f>
        <v>400000</v>
      </c>
      <c r="AF7" s="68">
        <f>'Ключевые условия (Assumptions)'!$C$93*'Sales forecast'!AF4</f>
        <v>400000</v>
      </c>
      <c r="AG7" s="68">
        <f>'Ключевые условия (Assumptions)'!$C$93*'Sales forecast'!AG4</f>
        <v>400000</v>
      </c>
      <c r="AH7" s="68">
        <f>'Ключевые условия (Assumptions)'!$C$93*'Sales forecast'!AH4</f>
        <v>400000</v>
      </c>
      <c r="AI7" s="68">
        <f>'Ключевые условия (Assumptions)'!$C$93*'Sales forecast'!AI4</f>
        <v>400000</v>
      </c>
      <c r="AJ7" s="68">
        <f>'Ключевые условия (Assumptions)'!$C$93*'Sales forecast'!AJ4</f>
        <v>400000</v>
      </c>
      <c r="AK7" s="68">
        <f>'Ключевые условия (Assumptions)'!$C$93*'Sales forecast'!AK4</f>
        <v>400000</v>
      </c>
      <c r="AL7" s="68">
        <f>'Ключевые условия (Assumptions)'!$C$93*'Sales forecast'!AL4</f>
        <v>400000</v>
      </c>
      <c r="AM7" s="68">
        <f>'Ключевые условия (Assumptions)'!$C$93*'Sales forecast'!AM4</f>
        <v>400000</v>
      </c>
      <c r="AN7" s="68">
        <f>'Ключевые условия (Assumptions)'!$C$93*'Sales forecast'!AN4</f>
        <v>400000</v>
      </c>
      <c r="AO7" s="68">
        <f>'Ключевые условия (Assumptions)'!$C$93*'Sales forecast'!AO4</f>
        <v>500000</v>
      </c>
      <c r="AP7" s="68">
        <f>'Ключевые условия (Assumptions)'!$C$93*'Sales forecast'!AP4</f>
        <v>500000</v>
      </c>
      <c r="AQ7" s="68">
        <f>'Ключевые условия (Assumptions)'!$C$93*'Sales forecast'!AQ4</f>
        <v>500000</v>
      </c>
      <c r="AR7" s="68">
        <f>'Ключевые условия (Assumptions)'!$C$93*'Sales forecast'!AR4</f>
        <v>500000</v>
      </c>
      <c r="AS7" s="68">
        <f>'Ключевые условия (Assumptions)'!$C$93*'Sales forecast'!AS4</f>
        <v>500000</v>
      </c>
      <c r="AT7" s="68">
        <f>'Ключевые условия (Assumptions)'!$C$93*'Sales forecast'!AT4</f>
        <v>500000</v>
      </c>
      <c r="AU7" s="68">
        <f>'Ключевые условия (Assumptions)'!$C$93*'Sales forecast'!AU4</f>
        <v>500000</v>
      </c>
      <c r="AV7" s="68">
        <f>'Ключевые условия (Assumptions)'!$C$93*'Sales forecast'!AV4</f>
        <v>500000</v>
      </c>
      <c r="AW7" s="68">
        <f>'Ключевые условия (Assumptions)'!$C$93*'Sales forecast'!AW4</f>
        <v>500000</v>
      </c>
      <c r="AX7" s="68">
        <f>'Ключевые условия (Assumptions)'!$C$93*'Sales forecast'!AX4</f>
        <v>600000</v>
      </c>
      <c r="AY7" s="68">
        <f>'Ключевые условия (Assumptions)'!$C$93*'Sales forecast'!AY4</f>
        <v>600000</v>
      </c>
      <c r="AZ7" s="68">
        <f>'Ключевые условия (Assumptions)'!$C$93*'Sales forecast'!AZ4</f>
        <v>600000</v>
      </c>
      <c r="BA7" s="68">
        <f>'Ключевые условия (Assumptions)'!$C$93*'Sales forecast'!BA4</f>
        <v>600000</v>
      </c>
      <c r="BB7" s="68">
        <f>'Ключевые условия (Assumptions)'!$C$93*'Sales forecast'!BB4</f>
        <v>600000</v>
      </c>
      <c r="BC7" s="68">
        <f>'Ключевые условия (Assumptions)'!$C$93*'Sales forecast'!BC4</f>
        <v>600000</v>
      </c>
      <c r="BD7" s="68">
        <f>'Ключевые условия (Assumptions)'!$C$93*'Sales forecast'!BD4</f>
        <v>600000</v>
      </c>
      <c r="BE7" s="68">
        <f>'Ключевые условия (Assumptions)'!$C$93*'Sales forecast'!BE4</f>
        <v>600000</v>
      </c>
      <c r="BF7" s="68">
        <f>'Ключевые условия (Assumptions)'!$C$93*'Sales forecast'!BF4</f>
        <v>600000</v>
      </c>
      <c r="BG7" s="68">
        <f>'Ключевые условия (Assumptions)'!$C$93*'Sales forecast'!BG4</f>
        <v>600000</v>
      </c>
      <c r="BH7" s="68">
        <f>'Ключевые условия (Assumptions)'!$C$93*'Sales forecast'!BH4</f>
        <v>600000</v>
      </c>
      <c r="BI7" s="68">
        <f>'Ключевые условия (Assumptions)'!$C$93*'Sales forecast'!BI4</f>
        <v>600000</v>
      </c>
      <c r="BJ7" s="68">
        <f>'Ключевые условия (Assumptions)'!$C$93*'Sales forecast'!BJ4</f>
        <v>700000</v>
      </c>
      <c r="BK7" s="68">
        <f>'Ключевые условия (Assumptions)'!$C$93*'Sales forecast'!BK4</f>
        <v>700000</v>
      </c>
      <c r="BL7" s="68">
        <f>'Ключевые условия (Assumptions)'!$C$93*'Sales forecast'!BL4</f>
        <v>700000</v>
      </c>
      <c r="BM7" s="68">
        <f>'Ключевые условия (Assumptions)'!$C$93*'Sales forecast'!BM4</f>
        <v>700000</v>
      </c>
      <c r="BN7" s="68">
        <f>'Ключевые условия (Assumptions)'!$C$93*'Sales forecast'!BN4</f>
        <v>700000</v>
      </c>
      <c r="BO7" s="68">
        <f>'Ключевые условия (Assumptions)'!$C$93*'Sales forecast'!BO4</f>
        <v>700000</v>
      </c>
      <c r="BP7" s="32"/>
      <c r="BQ7" s="32"/>
      <c r="BR7" s="32"/>
      <c r="BS7" s="32"/>
      <c r="BT7" s="52" t="s">
        <v>123</v>
      </c>
      <c r="BU7" s="68"/>
      <c r="BV7" s="68"/>
      <c r="BW7" s="68">
        <f t="shared" si="0"/>
        <v>0</v>
      </c>
      <c r="BX7" s="68">
        <f t="shared" si="1"/>
        <v>0</v>
      </c>
      <c r="BY7" s="68">
        <f t="shared" si="2"/>
        <v>0</v>
      </c>
      <c r="BZ7" s="68">
        <f t="shared" si="3"/>
        <v>300000</v>
      </c>
      <c r="CA7" s="68">
        <f t="shared" si="4"/>
        <v>500000</v>
      </c>
      <c r="CB7" s="68">
        <f t="shared" si="5"/>
        <v>900000</v>
      </c>
      <c r="CC7" s="68">
        <f t="shared" si="6"/>
        <v>900000</v>
      </c>
      <c r="CD7" s="68">
        <f t="shared" si="7"/>
        <v>1000000</v>
      </c>
      <c r="CE7" s="68">
        <f t="shared" si="8"/>
        <v>1200000</v>
      </c>
      <c r="CF7" s="68">
        <f t="shared" si="9"/>
        <v>1200000</v>
      </c>
      <c r="CG7" s="68">
        <f t="shared" si="10"/>
        <v>1200000</v>
      </c>
      <c r="CH7" s="68">
        <f t="shared" si="11"/>
        <v>1200000</v>
      </c>
      <c r="CI7" s="68">
        <f t="shared" si="12"/>
        <v>1200000</v>
      </c>
      <c r="CJ7" s="68">
        <f t="shared" si="13"/>
        <v>1500000</v>
      </c>
      <c r="CK7" s="68">
        <f t="shared" si="14"/>
        <v>1500000</v>
      </c>
      <c r="CL7" s="68">
        <f t="shared" si="15"/>
        <v>1500000</v>
      </c>
      <c r="CM7" s="68">
        <f t="shared" si="16"/>
        <v>1800000</v>
      </c>
      <c r="CN7" s="68">
        <f t="shared" si="17"/>
        <v>1800000</v>
      </c>
      <c r="CO7" s="68">
        <f t="shared" si="18"/>
        <v>1800000</v>
      </c>
      <c r="CP7" s="68">
        <f t="shared" si="19"/>
        <v>1800000</v>
      </c>
      <c r="CQ7" s="68">
        <f t="shared" si="20"/>
        <v>2100000</v>
      </c>
      <c r="CR7" s="128">
        <f t="shared" si="21"/>
        <v>2100000</v>
      </c>
      <c r="CS7" s="32"/>
      <c r="CU7" s="52" t="s">
        <v>123</v>
      </c>
      <c r="CV7" s="68">
        <f t="shared" si="27"/>
        <v>0</v>
      </c>
      <c r="CW7" s="68">
        <f t="shared" si="28"/>
        <v>1700000</v>
      </c>
      <c r="CX7" s="68">
        <f t="shared" si="29"/>
        <v>4300000</v>
      </c>
      <c r="CY7" s="68">
        <f t="shared" si="30"/>
        <v>5100000</v>
      </c>
      <c r="CZ7" s="68">
        <f t="shared" si="31"/>
        <v>6600000</v>
      </c>
      <c r="DA7" s="68">
        <f t="shared" si="32"/>
        <v>7800000</v>
      </c>
      <c r="DD7" s="83">
        <f>'Ключевые условия (Assumptions)'!$C$93*'Sales forecast'!CW4</f>
        <v>0</v>
      </c>
      <c r="DF7" s="83">
        <f>'Ключевые условия (Assumptions)'!$C$93*'Sales forecast'!CX4</f>
        <v>1700000</v>
      </c>
      <c r="DH7" s="83">
        <f>'Ключевые условия (Assumptions)'!$C$93*'Sales forecast'!CY4</f>
        <v>4300000</v>
      </c>
      <c r="DJ7" s="83">
        <f>'Ключевые условия (Assumptions)'!$C$93*'Sales forecast'!CZ4</f>
        <v>5100000</v>
      </c>
      <c r="DL7" s="83">
        <f>'Ключевые условия (Assumptions)'!$C$93*'Sales forecast'!DA4</f>
        <v>6600000</v>
      </c>
      <c r="DW7" s="120">
        <f t="shared" si="22"/>
        <v>0</v>
      </c>
      <c r="DX7" s="120">
        <f t="shared" si="23"/>
        <v>5.3908932578844208E-2</v>
      </c>
      <c r="DY7" s="120">
        <f t="shared" si="24"/>
        <v>9.2050619712986503E-2</v>
      </c>
      <c r="DZ7" s="120">
        <f t="shared" si="25"/>
        <v>8.2467724472202422E-2</v>
      </c>
      <c r="EA7" s="120">
        <f t="shared" si="26"/>
        <v>7.9359519632543826E-2</v>
      </c>
    </row>
    <row r="8" spans="1:131" ht="15.5">
      <c r="A8" s="52" t="s">
        <v>124</v>
      </c>
      <c r="B8" s="68">
        <f>'Ключевые условия (Assumptions)'!$C$94*'Sales forecast'!B13</f>
        <v>0</v>
      </c>
      <c r="C8" s="68">
        <f>'Ключевые условия (Assumptions)'!$C$94*'Sales forecast'!C13</f>
        <v>0</v>
      </c>
      <c r="D8" s="68">
        <f>'Ключевые условия (Assumptions)'!$C$94*'Sales forecast'!D13</f>
        <v>0</v>
      </c>
      <c r="E8" s="68">
        <f>'Ключевые условия (Assumptions)'!$C$94*'Sales forecast'!E13</f>
        <v>0</v>
      </c>
      <c r="F8" s="68">
        <f>'Ключевые условия (Assumptions)'!$C$94*'Sales forecast'!F13</f>
        <v>0</v>
      </c>
      <c r="G8" s="68">
        <f>'Ключевые условия (Assumptions)'!$C$94*'Sales forecast'!G13</f>
        <v>0</v>
      </c>
      <c r="H8" s="68">
        <f>'Ключевые условия (Assumptions)'!$C$94*'Sales forecast'!H13</f>
        <v>0</v>
      </c>
      <c r="I8" s="68">
        <f>'Ключевые условия (Assumptions)'!$C$94*'Sales forecast'!I13</f>
        <v>0</v>
      </c>
      <c r="J8" s="68">
        <f>'Ключевые условия (Assumptions)'!$C$94*'Sales forecast'!J13</f>
        <v>0</v>
      </c>
      <c r="K8" s="68">
        <f>'Ключевые условия (Assumptions)'!$C$94*'Sales forecast'!K13</f>
        <v>9000</v>
      </c>
      <c r="L8" s="68">
        <f>'Ключевые условия (Assumptions)'!$C$94*'Sales forecast'!L13</f>
        <v>9000</v>
      </c>
      <c r="M8" s="68">
        <f>'Ключевые условия (Assumptions)'!$C$94*'Sales forecast'!M13</f>
        <v>9000</v>
      </c>
      <c r="N8" s="68">
        <f>'Ключевые условия (Assumptions)'!$C$94*'Sales forecast'!N13</f>
        <v>9000</v>
      </c>
      <c r="O8" s="68">
        <f>'Ключевые условия (Assumptions)'!$C$94*'Sales forecast'!O13</f>
        <v>18000</v>
      </c>
      <c r="P8" s="68">
        <f>'Ключевые условия (Assumptions)'!$C$94*'Sales forecast'!P13</f>
        <v>18000</v>
      </c>
      <c r="Q8" s="68">
        <f>'Ключевые условия (Assumptions)'!$C$94*'Sales forecast'!Q13</f>
        <v>27000</v>
      </c>
      <c r="R8" s="68">
        <f>'Ключевые условия (Assumptions)'!$C$94*'Sales forecast'!R13</f>
        <v>27000</v>
      </c>
      <c r="S8" s="68">
        <f>'Ключевые условия (Assumptions)'!$C$94*'Sales forecast'!S13</f>
        <v>27000</v>
      </c>
      <c r="T8" s="68">
        <f>'Ключевые условия (Assumptions)'!$C$94*'Sales forecast'!T13</f>
        <v>37800</v>
      </c>
      <c r="U8" s="68">
        <f>'Ключевые условия (Assumptions)'!$C$94*'Sales forecast'!U13</f>
        <v>37800</v>
      </c>
      <c r="V8" s="68">
        <f>'Ключевые условия (Assumptions)'!$C$94*'Sales forecast'!V13</f>
        <v>37800</v>
      </c>
      <c r="W8" s="68">
        <f>'Ключевые условия (Assumptions)'!$C$94*'Sales forecast'!W13</f>
        <v>37800</v>
      </c>
      <c r="X8" s="68">
        <f>'Ключевые условия (Assumptions)'!$C$94*'Sales forecast'!X13</f>
        <v>37800</v>
      </c>
      <c r="Y8" s="68">
        <f>'Ключевые условия (Assumptions)'!$C$94*'Sales forecast'!Y13</f>
        <v>50400</v>
      </c>
      <c r="Z8" s="68">
        <f>'Ключевые условия (Assumptions)'!$C$94*'Sales forecast'!Z13</f>
        <v>50400</v>
      </c>
      <c r="AA8" s="68">
        <f>'Ключевые условия (Assumptions)'!$C$94*'Sales forecast'!AA13</f>
        <v>50400</v>
      </c>
      <c r="AB8" s="68">
        <f>'Ключевые условия (Assumptions)'!$C$94*'Sales forecast'!AB13</f>
        <v>50400</v>
      </c>
      <c r="AC8" s="68">
        <f>'Ключевые условия (Assumptions)'!$C$94*'Sales forecast'!AC13</f>
        <v>50400</v>
      </c>
      <c r="AD8" s="68">
        <f>'Ключевые условия (Assumptions)'!$C$94*'Sales forecast'!AD13</f>
        <v>50400</v>
      </c>
      <c r="AE8" s="68">
        <f>'Ключевые условия (Assumptions)'!$C$94*'Sales forecast'!AE13</f>
        <v>50400</v>
      </c>
      <c r="AF8" s="68">
        <f>'Ключевые условия (Assumptions)'!$C$94*'Sales forecast'!AF13</f>
        <v>70560</v>
      </c>
      <c r="AG8" s="68">
        <f>'Ключевые условия (Assumptions)'!$C$94*'Sales forecast'!AG13</f>
        <v>70560</v>
      </c>
      <c r="AH8" s="68">
        <f>'Ключевые условия (Assumptions)'!$C$94*'Sales forecast'!AH13</f>
        <v>70560</v>
      </c>
      <c r="AI8" s="68">
        <f>'Ключевые условия (Assumptions)'!$C$94*'Sales forecast'!AI13</f>
        <v>70560</v>
      </c>
      <c r="AJ8" s="68">
        <f>'Ключевые условия (Assumptions)'!$C$94*'Sales forecast'!AJ13</f>
        <v>70560</v>
      </c>
      <c r="AK8" s="68">
        <f>'Ключевые условия (Assumptions)'!$C$94*'Sales forecast'!AK13</f>
        <v>70560</v>
      </c>
      <c r="AL8" s="68">
        <f>'Ключевые условия (Assumptions)'!$C$94*'Sales forecast'!AL13</f>
        <v>70560</v>
      </c>
      <c r="AM8" s="68">
        <f>'Ключевые условия (Assumptions)'!$C$94*'Sales forecast'!AM13</f>
        <v>70560</v>
      </c>
      <c r="AN8" s="68">
        <f>'Ключевые условия (Assumptions)'!$C$94*'Sales forecast'!AN13</f>
        <v>70560</v>
      </c>
      <c r="AO8" s="68">
        <f>'Ключевые условия (Assumptions)'!$C$94*'Sales forecast'!AO13</f>
        <v>88200</v>
      </c>
      <c r="AP8" s="68">
        <f>'Ключевые условия (Assumptions)'!$C$94*'Sales forecast'!AP13</f>
        <v>88200</v>
      </c>
      <c r="AQ8" s="68">
        <f>'Ключевые условия (Assumptions)'!$C$94*'Sales forecast'!AQ13</f>
        <v>88200</v>
      </c>
      <c r="AR8" s="68">
        <f>'Ключевые условия (Assumptions)'!$C$94*'Sales forecast'!AR13</f>
        <v>123480</v>
      </c>
      <c r="AS8" s="68">
        <f>'Ключевые условия (Assumptions)'!$C$94*'Sales forecast'!AS13</f>
        <v>123480</v>
      </c>
      <c r="AT8" s="68">
        <f>'Ключевые условия (Assumptions)'!$C$94*'Sales forecast'!AT13</f>
        <v>123480</v>
      </c>
      <c r="AU8" s="68">
        <f>'Ключевые условия (Assumptions)'!$C$94*'Sales forecast'!AU13</f>
        <v>123480</v>
      </c>
      <c r="AV8" s="68">
        <f>'Ключевые условия (Assumptions)'!$C$94*'Sales forecast'!AV13</f>
        <v>123480</v>
      </c>
      <c r="AW8" s="68">
        <f>'Ключевые условия (Assumptions)'!$C$94*'Sales forecast'!AW13</f>
        <v>123480</v>
      </c>
      <c r="AX8" s="68">
        <f>'Ключевые условия (Assumptions)'!$C$94*'Sales forecast'!AX13</f>
        <v>148176</v>
      </c>
      <c r="AY8" s="68">
        <f>'Ключевые условия (Assumptions)'!$C$94*'Sales forecast'!AY13</f>
        <v>148176</v>
      </c>
      <c r="AZ8" s="68">
        <f>'Ключевые условия (Assumptions)'!$C$94*'Sales forecast'!AZ13</f>
        <v>148176</v>
      </c>
      <c r="BA8" s="68">
        <f>'Ключевые условия (Assumptions)'!$C$94*'Sales forecast'!BA13</f>
        <v>148176</v>
      </c>
      <c r="BB8" s="68">
        <f>'Ключевые условия (Assumptions)'!$C$94*'Sales forecast'!BB13</f>
        <v>148176</v>
      </c>
      <c r="BC8" s="68">
        <f>'Ключевые условия (Assumptions)'!$C$94*'Sales forecast'!BC13</f>
        <v>148176</v>
      </c>
      <c r="BD8" s="68">
        <f>'Ключевые условия (Assumptions)'!$C$94*'Sales forecast'!BD13</f>
        <v>207446.39999999999</v>
      </c>
      <c r="BE8" s="68">
        <f>'Ключевые условия (Assumptions)'!$C$94*'Sales forecast'!BE13</f>
        <v>207446.39999999999</v>
      </c>
      <c r="BF8" s="68">
        <f>'Ключевые условия (Assumptions)'!$C$94*'Sales forecast'!BF13</f>
        <v>207446.39999999999</v>
      </c>
      <c r="BG8" s="68">
        <f>'Ключевые условия (Assumptions)'!$C$94*'Sales forecast'!BG13</f>
        <v>207446.39999999999</v>
      </c>
      <c r="BH8" s="68">
        <f>'Ключевые условия (Assumptions)'!$C$94*'Sales forecast'!BH13</f>
        <v>207446.39999999999</v>
      </c>
      <c r="BI8" s="68">
        <f>'Ключевые условия (Assumptions)'!$C$94*'Sales forecast'!BI13</f>
        <v>207446.39999999999</v>
      </c>
      <c r="BJ8" s="68">
        <f>'Ключевые условия (Assumptions)'!$C$94*'Sales forecast'!BJ13</f>
        <v>242020.8</v>
      </c>
      <c r="BK8" s="68">
        <f>'Ключевые условия (Assumptions)'!$C$94*'Sales forecast'!BK13</f>
        <v>242020.8</v>
      </c>
      <c r="BL8" s="68">
        <f>'Ключевые условия (Assumptions)'!$C$94*'Sales forecast'!BL13</f>
        <v>242020.8</v>
      </c>
      <c r="BM8" s="68">
        <f>'Ключевые условия (Assumptions)'!$C$94*'Sales forecast'!BM13</f>
        <v>242020.8</v>
      </c>
      <c r="BN8" s="68">
        <f>'Ключевые условия (Assumptions)'!$C$94*'Sales forecast'!BN13</f>
        <v>242020.8</v>
      </c>
      <c r="BO8" s="68">
        <f>'Ключевые условия (Assumptions)'!$C$94*'Sales forecast'!BO13</f>
        <v>242020.8</v>
      </c>
      <c r="BP8" s="32"/>
      <c r="BQ8" s="32"/>
      <c r="BR8" s="32"/>
      <c r="BS8" s="32"/>
      <c r="BT8" s="52" t="s">
        <v>124</v>
      </c>
      <c r="BU8" s="68"/>
      <c r="BV8" s="68"/>
      <c r="BW8" s="68">
        <f t="shared" si="0"/>
        <v>0</v>
      </c>
      <c r="BX8" s="68">
        <f t="shared" si="1"/>
        <v>0</v>
      </c>
      <c r="BY8" s="68">
        <f t="shared" si="2"/>
        <v>0</v>
      </c>
      <c r="BZ8" s="68">
        <f t="shared" si="3"/>
        <v>27000</v>
      </c>
      <c r="CA8" s="68">
        <f t="shared" si="4"/>
        <v>45000</v>
      </c>
      <c r="CB8" s="68">
        <f t="shared" si="5"/>
        <v>81000</v>
      </c>
      <c r="CC8" s="68">
        <f t="shared" si="6"/>
        <v>113400</v>
      </c>
      <c r="CD8" s="68">
        <f t="shared" si="7"/>
        <v>126000</v>
      </c>
      <c r="CE8" s="68">
        <f t="shared" si="8"/>
        <v>151200</v>
      </c>
      <c r="CF8" s="68">
        <f t="shared" si="9"/>
        <v>151200</v>
      </c>
      <c r="CG8" s="68">
        <f t="shared" si="10"/>
        <v>211680</v>
      </c>
      <c r="CH8" s="68">
        <f t="shared" si="11"/>
        <v>211680</v>
      </c>
      <c r="CI8" s="68">
        <f t="shared" si="12"/>
        <v>211680</v>
      </c>
      <c r="CJ8" s="68">
        <f t="shared" si="13"/>
        <v>264600</v>
      </c>
      <c r="CK8" s="68">
        <f t="shared" si="14"/>
        <v>370440</v>
      </c>
      <c r="CL8" s="68">
        <f t="shared" si="15"/>
        <v>370440</v>
      </c>
      <c r="CM8" s="68">
        <f t="shared" si="16"/>
        <v>444528</v>
      </c>
      <c r="CN8" s="68">
        <f t="shared" si="17"/>
        <v>444528</v>
      </c>
      <c r="CO8" s="68">
        <f t="shared" si="18"/>
        <v>622339.19999999995</v>
      </c>
      <c r="CP8" s="68">
        <f t="shared" si="19"/>
        <v>622339.19999999995</v>
      </c>
      <c r="CQ8" s="68">
        <f t="shared" si="20"/>
        <v>726062.39999999991</v>
      </c>
      <c r="CR8" s="128">
        <f t="shared" si="21"/>
        <v>726062.39999999991</v>
      </c>
      <c r="CS8" s="32"/>
      <c r="CU8" s="52" t="s">
        <v>124</v>
      </c>
      <c r="CV8" s="68">
        <f t="shared" si="27"/>
        <v>0</v>
      </c>
      <c r="CW8" s="68">
        <f t="shared" si="28"/>
        <v>153000</v>
      </c>
      <c r="CX8" s="68">
        <f t="shared" si="29"/>
        <v>541800</v>
      </c>
      <c r="CY8" s="68">
        <f t="shared" si="30"/>
        <v>899640</v>
      </c>
      <c r="CZ8" s="68">
        <f t="shared" si="31"/>
        <v>1629936</v>
      </c>
      <c r="DA8" s="68">
        <f t="shared" si="32"/>
        <v>2696803.1999999997</v>
      </c>
      <c r="DD8" s="83">
        <f>'Ключевые условия (Assumptions)'!$C$94*'Sales forecast'!CW13</f>
        <v>0</v>
      </c>
      <c r="DF8" s="83">
        <f>'Ключевые условия (Assumptions)'!$C$94*'Sales forecast'!CX13</f>
        <v>153000</v>
      </c>
      <c r="DH8" s="83">
        <f>'Ключевые условия (Assumptions)'!$C$94*'Sales forecast'!CY13</f>
        <v>541800</v>
      </c>
      <c r="DJ8" s="83">
        <f>'Ключевые условия (Assumptions)'!$C$94*'Sales forecast'!CZ13</f>
        <v>899640</v>
      </c>
      <c r="DL8" s="83">
        <f>'Ключевые условия (Assumptions)'!$C$94*'Sales forecast'!DA13</f>
        <v>1629936</v>
      </c>
      <c r="DW8" s="120">
        <f t="shared" si="22"/>
        <v>0</v>
      </c>
      <c r="DX8" s="120">
        <f t="shared" si="23"/>
        <v>4.8518039320959785E-3</v>
      </c>
      <c r="DY8" s="120">
        <f t="shared" si="24"/>
        <v>1.15983780838363E-2</v>
      </c>
      <c r="DZ8" s="120">
        <f t="shared" si="25"/>
        <v>1.4547306596896507E-2</v>
      </c>
      <c r="EA8" s="120">
        <f t="shared" si="26"/>
        <v>1.9598626968453024E-2</v>
      </c>
    </row>
    <row r="9" spans="1:131" ht="15.5">
      <c r="A9" s="52" t="s">
        <v>122</v>
      </c>
      <c r="B9" s="68">
        <f>'Ключевые условия (Assumptions)'!$C$95*'Sales forecast'!B4</f>
        <v>0</v>
      </c>
      <c r="C9" s="68">
        <f>'Ключевые условия (Assumptions)'!$C$95*'Sales forecast'!C4</f>
        <v>0</v>
      </c>
      <c r="D9" s="68">
        <f>'Ключевые условия (Assumptions)'!$C$95*'Sales forecast'!D4</f>
        <v>0</v>
      </c>
      <c r="E9" s="68">
        <f>'Ключевые условия (Assumptions)'!$C$95*'Sales forecast'!E4</f>
        <v>0</v>
      </c>
      <c r="F9" s="68">
        <f>'Ключевые условия (Assumptions)'!$C$95*'Sales forecast'!F4</f>
        <v>0</v>
      </c>
      <c r="G9" s="68">
        <f>'Ключевые условия (Assumptions)'!$C$95*'Sales forecast'!G4</f>
        <v>0</v>
      </c>
      <c r="H9" s="68">
        <f>'Ключевые условия (Assumptions)'!$C$95*'Sales forecast'!H4</f>
        <v>0</v>
      </c>
      <c r="I9" s="68">
        <f>'Ключевые условия (Assumptions)'!$C$95*'Sales forecast'!I4</f>
        <v>0</v>
      </c>
      <c r="J9" s="68">
        <f>'Ключевые условия (Assumptions)'!$C$95*'Sales forecast'!J4</f>
        <v>0</v>
      </c>
      <c r="K9" s="68">
        <f>'Ключевые условия (Assumptions)'!$C$95*'Sales forecast'!K4</f>
        <v>200000</v>
      </c>
      <c r="L9" s="68">
        <f>'Ключевые условия (Assumptions)'!$C$95*'Sales forecast'!L4</f>
        <v>200000</v>
      </c>
      <c r="M9" s="68">
        <f>'Ключевые условия (Assumptions)'!$C$95*'Sales forecast'!M4</f>
        <v>200000</v>
      </c>
      <c r="N9" s="68">
        <f>'Ключевые условия (Assumptions)'!$C$95*'Sales forecast'!N4</f>
        <v>200000</v>
      </c>
      <c r="O9" s="68">
        <f>'Ключевые условия (Assumptions)'!$C$95*'Sales forecast'!O4</f>
        <v>400000</v>
      </c>
      <c r="P9" s="68">
        <f>'Ключевые условия (Assumptions)'!$C$95*'Sales forecast'!P4</f>
        <v>400000</v>
      </c>
      <c r="Q9" s="68">
        <f>'Ключевые условия (Assumptions)'!$C$95*'Sales forecast'!Q4</f>
        <v>600000</v>
      </c>
      <c r="R9" s="68">
        <f>'Ключевые условия (Assumptions)'!$C$95*'Sales forecast'!R4</f>
        <v>600000</v>
      </c>
      <c r="S9" s="68">
        <f>'Ключевые условия (Assumptions)'!$C$95*'Sales forecast'!S4</f>
        <v>600000</v>
      </c>
      <c r="T9" s="68">
        <f>'Ключевые условия (Assumptions)'!$C$95*'Sales forecast'!T4</f>
        <v>600000</v>
      </c>
      <c r="U9" s="68">
        <f>'Ключевые условия (Assumptions)'!$C$95*'Sales forecast'!U4</f>
        <v>600000</v>
      </c>
      <c r="V9" s="68">
        <f>'Ключевые условия (Assumptions)'!$C$95*'Sales forecast'!V4</f>
        <v>600000</v>
      </c>
      <c r="W9" s="68">
        <f>'Ключевые условия (Assumptions)'!$C$95*'Sales forecast'!W4</f>
        <v>600000</v>
      </c>
      <c r="X9" s="68">
        <f>'Ключевые условия (Assumptions)'!$C$95*'Sales forecast'!X4</f>
        <v>600000</v>
      </c>
      <c r="Y9" s="68">
        <f>'Ключевые условия (Assumptions)'!$C$95*'Sales forecast'!Y4</f>
        <v>800000</v>
      </c>
      <c r="Z9" s="68">
        <f>'Ключевые условия (Assumptions)'!$C$95*'Sales forecast'!Z4</f>
        <v>800000</v>
      </c>
      <c r="AA9" s="68">
        <f>'Ключевые условия (Assumptions)'!$C$95*'Sales forecast'!AA4</f>
        <v>800000</v>
      </c>
      <c r="AB9" s="68">
        <f>'Ключевые условия (Assumptions)'!$C$95*'Sales forecast'!AB4</f>
        <v>800000</v>
      </c>
      <c r="AC9" s="68">
        <f>'Ключевые условия (Assumptions)'!$C$95*'Sales forecast'!AC4</f>
        <v>800000</v>
      </c>
      <c r="AD9" s="68">
        <f>'Ключевые условия (Assumptions)'!$C$95*'Sales forecast'!AD4</f>
        <v>800000</v>
      </c>
      <c r="AE9" s="68">
        <f>'Ключевые условия (Assumptions)'!$C$95*'Sales forecast'!AE4</f>
        <v>800000</v>
      </c>
      <c r="AF9" s="68">
        <f>'Ключевые условия (Assumptions)'!$C$95*'Sales forecast'!AF4</f>
        <v>800000</v>
      </c>
      <c r="AG9" s="68">
        <f>'Ключевые условия (Assumptions)'!$C$95*'Sales forecast'!AG4</f>
        <v>800000</v>
      </c>
      <c r="AH9" s="68">
        <f>'Ключевые условия (Assumptions)'!$C$95*'Sales forecast'!AH4</f>
        <v>800000</v>
      </c>
      <c r="AI9" s="68">
        <f>'Ключевые условия (Assumptions)'!$C$95*'Sales forecast'!AI4</f>
        <v>800000</v>
      </c>
      <c r="AJ9" s="68">
        <f>'Ключевые условия (Assumptions)'!$C$95*'Sales forecast'!AJ4</f>
        <v>800000</v>
      </c>
      <c r="AK9" s="68">
        <f>'Ключевые условия (Assumptions)'!$C$95*'Sales forecast'!AK4</f>
        <v>800000</v>
      </c>
      <c r="AL9" s="68">
        <f>'Ключевые условия (Assumptions)'!$C$95*'Sales forecast'!AL4</f>
        <v>800000</v>
      </c>
      <c r="AM9" s="68">
        <f>'Ключевые условия (Assumptions)'!$C$95*'Sales forecast'!AM4</f>
        <v>800000</v>
      </c>
      <c r="AN9" s="68">
        <f>'Ключевые условия (Assumptions)'!$C$95*'Sales forecast'!AN4</f>
        <v>800000</v>
      </c>
      <c r="AO9" s="68">
        <f>'Ключевые условия (Assumptions)'!$C$95*'Sales forecast'!AO4</f>
        <v>1000000</v>
      </c>
      <c r="AP9" s="68">
        <f>'Ключевые условия (Assumptions)'!$C$95*'Sales forecast'!AP4</f>
        <v>1000000</v>
      </c>
      <c r="AQ9" s="68">
        <f>'Ключевые условия (Assumptions)'!$C$95*'Sales forecast'!AQ4</f>
        <v>1000000</v>
      </c>
      <c r="AR9" s="68">
        <f>'Ключевые условия (Assumptions)'!$C$95*'Sales forecast'!AR4</f>
        <v>1000000</v>
      </c>
      <c r="AS9" s="68">
        <f>'Ключевые условия (Assumptions)'!$C$95*'Sales forecast'!AS4</f>
        <v>1000000</v>
      </c>
      <c r="AT9" s="68">
        <f>'Ключевые условия (Assumptions)'!$C$95*'Sales forecast'!AT4</f>
        <v>1000000</v>
      </c>
      <c r="AU9" s="68">
        <f>'Ключевые условия (Assumptions)'!$C$95*'Sales forecast'!AU4</f>
        <v>1000000</v>
      </c>
      <c r="AV9" s="68">
        <f>'Ключевые условия (Assumptions)'!$C$95*'Sales forecast'!AV4</f>
        <v>1000000</v>
      </c>
      <c r="AW9" s="68">
        <f>'Ключевые условия (Assumptions)'!$C$95*'Sales forecast'!AW4</f>
        <v>1000000</v>
      </c>
      <c r="AX9" s="68">
        <f>'Ключевые условия (Assumptions)'!$C$95*'Sales forecast'!AX4</f>
        <v>1200000</v>
      </c>
      <c r="AY9" s="68">
        <f>'Ключевые условия (Assumptions)'!$C$95*'Sales forecast'!AY4</f>
        <v>1200000</v>
      </c>
      <c r="AZ9" s="68">
        <f>'Ключевые условия (Assumptions)'!$C$95*'Sales forecast'!AZ4</f>
        <v>1200000</v>
      </c>
      <c r="BA9" s="68">
        <f>'Ключевые условия (Assumptions)'!$C$95*'Sales forecast'!BA4</f>
        <v>1200000</v>
      </c>
      <c r="BB9" s="68">
        <f>'Ключевые условия (Assumptions)'!$C$95*'Sales forecast'!BB4</f>
        <v>1200000</v>
      </c>
      <c r="BC9" s="68">
        <f>'Ключевые условия (Assumptions)'!$C$95*'Sales forecast'!BC4</f>
        <v>1200000</v>
      </c>
      <c r="BD9" s="68">
        <f>'Ключевые условия (Assumptions)'!$C$95*'Sales forecast'!BD4</f>
        <v>1200000</v>
      </c>
      <c r="BE9" s="68">
        <f>'Ключевые условия (Assumptions)'!$C$95*'Sales forecast'!BE4</f>
        <v>1200000</v>
      </c>
      <c r="BF9" s="68">
        <f>'Ключевые условия (Assumptions)'!$C$95*'Sales forecast'!BF4</f>
        <v>1200000</v>
      </c>
      <c r="BG9" s="68">
        <f>'Ключевые условия (Assumptions)'!$C$95*'Sales forecast'!BG4</f>
        <v>1200000</v>
      </c>
      <c r="BH9" s="68">
        <f>'Ключевые условия (Assumptions)'!$C$95*'Sales forecast'!BH4</f>
        <v>1200000</v>
      </c>
      <c r="BI9" s="68">
        <f>'Ключевые условия (Assumptions)'!$C$95*'Sales forecast'!BI4</f>
        <v>1200000</v>
      </c>
      <c r="BJ9" s="68">
        <f>'Ключевые условия (Assumptions)'!$C$95*'Sales forecast'!BJ4</f>
        <v>1400000</v>
      </c>
      <c r="BK9" s="68">
        <f>'Ключевые условия (Assumptions)'!$C$95*'Sales forecast'!BK4</f>
        <v>1400000</v>
      </c>
      <c r="BL9" s="68">
        <f>'Ключевые условия (Assumptions)'!$C$95*'Sales forecast'!BL4</f>
        <v>1400000</v>
      </c>
      <c r="BM9" s="68">
        <f>'Ключевые условия (Assumptions)'!$C$95*'Sales forecast'!BM4</f>
        <v>1400000</v>
      </c>
      <c r="BN9" s="68">
        <f>'Ключевые условия (Assumptions)'!$C$95*'Sales forecast'!BN4</f>
        <v>1400000</v>
      </c>
      <c r="BO9" s="68">
        <f>'Ключевые условия (Assumptions)'!$C$95*'Sales forecast'!BO4</f>
        <v>1400000</v>
      </c>
      <c r="BP9" s="32"/>
      <c r="BQ9" s="32"/>
      <c r="BR9" s="32"/>
      <c r="BS9" s="32"/>
      <c r="BT9" s="52" t="s">
        <v>122</v>
      </c>
      <c r="BU9" s="68"/>
      <c r="BV9" s="68"/>
      <c r="BW9" s="68">
        <f t="shared" si="0"/>
        <v>0</v>
      </c>
      <c r="BX9" s="68">
        <f t="shared" si="1"/>
        <v>0</v>
      </c>
      <c r="BY9" s="68">
        <f t="shared" si="2"/>
        <v>0</v>
      </c>
      <c r="BZ9" s="68">
        <f t="shared" si="3"/>
        <v>600000</v>
      </c>
      <c r="CA9" s="68">
        <f t="shared" si="4"/>
        <v>1000000</v>
      </c>
      <c r="CB9" s="68">
        <f t="shared" si="5"/>
        <v>1800000</v>
      </c>
      <c r="CC9" s="68">
        <f t="shared" si="6"/>
        <v>1800000</v>
      </c>
      <c r="CD9" s="68">
        <f t="shared" si="7"/>
        <v>2000000</v>
      </c>
      <c r="CE9" s="68">
        <f t="shared" si="8"/>
        <v>2400000</v>
      </c>
      <c r="CF9" s="68">
        <f t="shared" si="9"/>
        <v>2400000</v>
      </c>
      <c r="CG9" s="68">
        <f t="shared" si="10"/>
        <v>2400000</v>
      </c>
      <c r="CH9" s="68">
        <f t="shared" si="11"/>
        <v>2400000</v>
      </c>
      <c r="CI9" s="68">
        <f t="shared" si="12"/>
        <v>2400000</v>
      </c>
      <c r="CJ9" s="68">
        <f t="shared" si="13"/>
        <v>3000000</v>
      </c>
      <c r="CK9" s="68">
        <f t="shared" si="14"/>
        <v>3000000</v>
      </c>
      <c r="CL9" s="68">
        <f t="shared" si="15"/>
        <v>3000000</v>
      </c>
      <c r="CM9" s="68">
        <f t="shared" si="16"/>
        <v>3600000</v>
      </c>
      <c r="CN9" s="68">
        <f t="shared" si="17"/>
        <v>3600000</v>
      </c>
      <c r="CO9" s="68">
        <f t="shared" si="18"/>
        <v>3600000</v>
      </c>
      <c r="CP9" s="68">
        <f t="shared" si="19"/>
        <v>3600000</v>
      </c>
      <c r="CQ9" s="68">
        <f t="shared" si="20"/>
        <v>4200000</v>
      </c>
      <c r="CR9" s="128">
        <f t="shared" si="21"/>
        <v>4200000</v>
      </c>
      <c r="CS9" s="32"/>
      <c r="CU9" s="52" t="s">
        <v>122</v>
      </c>
      <c r="CV9" s="68">
        <f t="shared" si="27"/>
        <v>0</v>
      </c>
      <c r="CW9" s="68">
        <f t="shared" si="28"/>
        <v>3400000</v>
      </c>
      <c r="CX9" s="68">
        <f t="shared" si="29"/>
        <v>8600000</v>
      </c>
      <c r="CY9" s="68">
        <f t="shared" si="30"/>
        <v>10200000</v>
      </c>
      <c r="CZ9" s="68">
        <f t="shared" si="31"/>
        <v>13200000</v>
      </c>
      <c r="DA9" s="68">
        <f t="shared" si="32"/>
        <v>15600000</v>
      </c>
      <c r="DD9" s="83">
        <f>'Ключевые условия (Assumptions)'!$C$95*'Sales forecast'!CW4</f>
        <v>0</v>
      </c>
      <c r="DF9" s="83">
        <f>'Ключевые условия (Assumptions)'!$C$95*'Sales forecast'!CX4</f>
        <v>3400000</v>
      </c>
      <c r="DH9" s="83">
        <f>'Ключевые условия (Assumptions)'!$C$95*'Sales forecast'!CY4</f>
        <v>8600000</v>
      </c>
      <c r="DJ9" s="83">
        <f>'Ключевые условия (Assumptions)'!$C$95*'Sales forecast'!CZ4</f>
        <v>10200000</v>
      </c>
      <c r="DL9" s="83">
        <f>'Ключевые условия (Assumptions)'!$C$95*'Sales forecast'!DA4</f>
        <v>13200000</v>
      </c>
      <c r="DW9" s="120">
        <f t="shared" si="22"/>
        <v>0</v>
      </c>
      <c r="DX9" s="120">
        <f t="shared" si="23"/>
        <v>0.10781786515768842</v>
      </c>
      <c r="DY9" s="120">
        <f t="shared" si="24"/>
        <v>0.18410123942597301</v>
      </c>
      <c r="DZ9" s="120">
        <f t="shared" si="25"/>
        <v>0.16493544894440484</v>
      </c>
      <c r="EA9" s="120">
        <f t="shared" si="26"/>
        <v>0.15871903926508765</v>
      </c>
    </row>
    <row r="10" spans="1:131" ht="15.5">
      <c r="A10" s="52" t="s">
        <v>141</v>
      </c>
      <c r="B10" s="68">
        <f>'Ключевые условия (Assumptions)'!$C$96*'Sales forecast'!B13</f>
        <v>0</v>
      </c>
      <c r="C10" s="68">
        <f>'Ключевые условия (Assumptions)'!$C$96*'Sales forecast'!C13</f>
        <v>0</v>
      </c>
      <c r="D10" s="68">
        <f>'Ключевые условия (Assumptions)'!$C$96*'Sales forecast'!D13</f>
        <v>0</v>
      </c>
      <c r="E10" s="68">
        <f>'Ключевые условия (Assumptions)'!$C$96*'Sales forecast'!E13</f>
        <v>0</v>
      </c>
      <c r="F10" s="68">
        <f>'Ключевые условия (Assumptions)'!$C$96*'Sales forecast'!F13</f>
        <v>0</v>
      </c>
      <c r="G10" s="68">
        <f>'Ключевые условия (Assumptions)'!$C$96*'Sales forecast'!G13</f>
        <v>0</v>
      </c>
      <c r="H10" s="68">
        <f>'Ключевые условия (Assumptions)'!$C$96*'Sales forecast'!H13</f>
        <v>0</v>
      </c>
      <c r="I10" s="68">
        <f>'Ключевые условия (Assumptions)'!$C$96*'Sales forecast'!I13</f>
        <v>0</v>
      </c>
      <c r="J10" s="68">
        <f>'Ключевые условия (Assumptions)'!$C$96*'Sales forecast'!J13</f>
        <v>0</v>
      </c>
      <c r="K10" s="68">
        <f>'Ключевые условия (Assumptions)'!$C$96*'Sales forecast'!K13</f>
        <v>10200</v>
      </c>
      <c r="L10" s="68">
        <f>'Ключевые условия (Assumptions)'!$C$96*'Sales forecast'!L13</f>
        <v>10200</v>
      </c>
      <c r="M10" s="68">
        <f>'Ключевые условия (Assumptions)'!$C$96*'Sales forecast'!M13</f>
        <v>10200</v>
      </c>
      <c r="N10" s="68">
        <f>'Ключевые условия (Assumptions)'!$C$96*'Sales forecast'!N13</f>
        <v>10200</v>
      </c>
      <c r="O10" s="68">
        <f>'Ключевые условия (Assumptions)'!$C$96*'Sales forecast'!O13</f>
        <v>20400</v>
      </c>
      <c r="P10" s="68">
        <f>'Ключевые условия (Assumptions)'!$C$96*'Sales forecast'!P13</f>
        <v>20400</v>
      </c>
      <c r="Q10" s="68">
        <f>'Ключевые условия (Assumptions)'!$C$96*'Sales forecast'!Q13</f>
        <v>30600.000000000004</v>
      </c>
      <c r="R10" s="68">
        <f>'Ключевые условия (Assumptions)'!$C$96*'Sales forecast'!R13</f>
        <v>30600.000000000004</v>
      </c>
      <c r="S10" s="68">
        <f>'Ключевые условия (Assumptions)'!$C$96*'Sales forecast'!S13</f>
        <v>30600.000000000004</v>
      </c>
      <c r="T10" s="68">
        <f>'Ключевые условия (Assumptions)'!$C$96*'Sales forecast'!T13</f>
        <v>42840</v>
      </c>
      <c r="U10" s="68">
        <f>'Ключевые условия (Assumptions)'!$C$96*'Sales forecast'!U13</f>
        <v>42840</v>
      </c>
      <c r="V10" s="68">
        <f>'Ключевые условия (Assumptions)'!$C$96*'Sales forecast'!V13</f>
        <v>42840</v>
      </c>
      <c r="W10" s="68">
        <f>'Ключевые условия (Assumptions)'!$C$96*'Sales forecast'!W13</f>
        <v>42840</v>
      </c>
      <c r="X10" s="68">
        <f>'Ключевые условия (Assumptions)'!$C$96*'Sales forecast'!X13</f>
        <v>42840</v>
      </c>
      <c r="Y10" s="68">
        <f>'Ключевые условия (Assumptions)'!$C$96*'Sales forecast'!Y13</f>
        <v>57120.000000000007</v>
      </c>
      <c r="Z10" s="68">
        <f>'Ключевые условия (Assumptions)'!$C$96*'Sales forecast'!Z13</f>
        <v>57120.000000000007</v>
      </c>
      <c r="AA10" s="68">
        <f>'Ключевые условия (Assumptions)'!$C$96*'Sales forecast'!AA13</f>
        <v>57120.000000000007</v>
      </c>
      <c r="AB10" s="68">
        <f>'Ключевые условия (Assumptions)'!$C$96*'Sales forecast'!AB13</f>
        <v>57120.000000000007</v>
      </c>
      <c r="AC10" s="68">
        <f>'Ключевые условия (Assumptions)'!$C$96*'Sales forecast'!AC13</f>
        <v>57120.000000000007</v>
      </c>
      <c r="AD10" s="68">
        <f>'Ключевые условия (Assumptions)'!$C$96*'Sales forecast'!AD13</f>
        <v>57120.000000000007</v>
      </c>
      <c r="AE10" s="68">
        <f>'Ключевые условия (Assumptions)'!$C$96*'Sales forecast'!AE13</f>
        <v>57120.000000000007</v>
      </c>
      <c r="AF10" s="68">
        <f>'Ключевые условия (Assumptions)'!$C$96*'Sales forecast'!AF13</f>
        <v>79968</v>
      </c>
      <c r="AG10" s="68">
        <f>'Ключевые условия (Assumptions)'!$C$96*'Sales forecast'!AG13</f>
        <v>79968</v>
      </c>
      <c r="AH10" s="68">
        <f>'Ключевые условия (Assumptions)'!$C$96*'Sales forecast'!AH13</f>
        <v>79968</v>
      </c>
      <c r="AI10" s="68">
        <f>'Ключевые условия (Assumptions)'!$C$96*'Sales forecast'!AI13</f>
        <v>79968</v>
      </c>
      <c r="AJ10" s="68">
        <f>'Ключевые условия (Assumptions)'!$C$96*'Sales forecast'!AJ13</f>
        <v>79968</v>
      </c>
      <c r="AK10" s="68">
        <f>'Ключевые условия (Assumptions)'!$C$96*'Sales forecast'!AK13</f>
        <v>79968</v>
      </c>
      <c r="AL10" s="68">
        <f>'Ключевые условия (Assumptions)'!$C$96*'Sales forecast'!AL13</f>
        <v>79968</v>
      </c>
      <c r="AM10" s="68">
        <f>'Ключевые условия (Assumptions)'!$C$96*'Sales forecast'!AM13</f>
        <v>79968</v>
      </c>
      <c r="AN10" s="68">
        <f>'Ключевые условия (Assumptions)'!$C$96*'Sales forecast'!AN13</f>
        <v>79968</v>
      </c>
      <c r="AO10" s="68">
        <f>'Ключевые условия (Assumptions)'!$C$96*'Sales forecast'!AO13</f>
        <v>99960</v>
      </c>
      <c r="AP10" s="68">
        <f>'Ключевые условия (Assumptions)'!$C$96*'Sales forecast'!AP13</f>
        <v>99960</v>
      </c>
      <c r="AQ10" s="68">
        <f>'Ключевые условия (Assumptions)'!$C$96*'Sales forecast'!AQ13</f>
        <v>99960</v>
      </c>
      <c r="AR10" s="68">
        <f>'Ключевые условия (Assumptions)'!$C$96*'Sales forecast'!AR13</f>
        <v>139944</v>
      </c>
      <c r="AS10" s="68">
        <f>'Ключевые условия (Assumptions)'!$C$96*'Sales forecast'!AS13</f>
        <v>139944</v>
      </c>
      <c r="AT10" s="68">
        <f>'Ключевые условия (Assumptions)'!$C$96*'Sales forecast'!AT13</f>
        <v>139944</v>
      </c>
      <c r="AU10" s="68">
        <f>'Ключевые условия (Assumptions)'!$C$96*'Sales forecast'!AU13</f>
        <v>139944</v>
      </c>
      <c r="AV10" s="68">
        <f>'Ключевые условия (Assumptions)'!$C$96*'Sales forecast'!AV13</f>
        <v>139944</v>
      </c>
      <c r="AW10" s="68">
        <f>'Ключевые условия (Assumptions)'!$C$96*'Sales forecast'!AW13</f>
        <v>139944</v>
      </c>
      <c r="AX10" s="68">
        <f>'Ключевые условия (Assumptions)'!$C$96*'Sales forecast'!AX13</f>
        <v>167932.80000000002</v>
      </c>
      <c r="AY10" s="68">
        <f>'Ключевые условия (Assumptions)'!$C$96*'Sales forecast'!AY13</f>
        <v>167932.80000000002</v>
      </c>
      <c r="AZ10" s="68">
        <f>'Ключевые условия (Assumptions)'!$C$96*'Sales forecast'!AZ13</f>
        <v>167932.80000000002</v>
      </c>
      <c r="BA10" s="68">
        <f>'Ключевые условия (Assumptions)'!$C$96*'Sales forecast'!BA13</f>
        <v>167932.80000000002</v>
      </c>
      <c r="BB10" s="68">
        <f>'Ключевые условия (Assumptions)'!$C$96*'Sales forecast'!BB13</f>
        <v>167932.80000000002</v>
      </c>
      <c r="BC10" s="68">
        <f>'Ключевые условия (Assumptions)'!$C$96*'Sales forecast'!BC13</f>
        <v>167932.80000000002</v>
      </c>
      <c r="BD10" s="68">
        <f>'Ключевые условия (Assumptions)'!$C$96*'Sales forecast'!BD13</f>
        <v>235105.92000000001</v>
      </c>
      <c r="BE10" s="68">
        <f>'Ключевые условия (Assumptions)'!$C$96*'Sales forecast'!BE13</f>
        <v>235105.92000000001</v>
      </c>
      <c r="BF10" s="68">
        <f>'Ключевые условия (Assumptions)'!$C$96*'Sales forecast'!BF13</f>
        <v>235105.92000000001</v>
      </c>
      <c r="BG10" s="68">
        <f>'Ключевые условия (Assumptions)'!$C$96*'Sales forecast'!BG13</f>
        <v>235105.92000000001</v>
      </c>
      <c r="BH10" s="68">
        <f>'Ключевые условия (Assumptions)'!$C$96*'Sales forecast'!BH13</f>
        <v>235105.92000000001</v>
      </c>
      <c r="BI10" s="68">
        <f>'Ключевые условия (Assumptions)'!$C$96*'Sales forecast'!BI13</f>
        <v>235105.92000000001</v>
      </c>
      <c r="BJ10" s="68">
        <f>'Ключевые условия (Assumptions)'!$C$96*'Sales forecast'!BJ13</f>
        <v>274290.24</v>
      </c>
      <c r="BK10" s="68">
        <f>'Ключевые условия (Assumptions)'!$C$96*'Sales forecast'!BK13</f>
        <v>274290.24</v>
      </c>
      <c r="BL10" s="68">
        <f>'Ключевые условия (Assumptions)'!$C$96*'Sales forecast'!BL13</f>
        <v>274290.24</v>
      </c>
      <c r="BM10" s="68">
        <f>'Ключевые условия (Assumptions)'!$C$96*'Sales forecast'!BM13</f>
        <v>274290.24</v>
      </c>
      <c r="BN10" s="68">
        <f>'Ключевые условия (Assumptions)'!$C$96*'Sales forecast'!BN13</f>
        <v>274290.24</v>
      </c>
      <c r="BO10" s="68">
        <f>'Ключевые условия (Assumptions)'!$C$96*'Sales forecast'!BO13</f>
        <v>274290.24</v>
      </c>
      <c r="BP10" s="32"/>
      <c r="BQ10" s="32"/>
      <c r="BR10" s="32"/>
      <c r="BS10" s="32"/>
      <c r="BT10" s="52" t="s">
        <v>141</v>
      </c>
      <c r="BU10" s="68"/>
      <c r="BV10" s="68"/>
      <c r="BW10" s="68">
        <f t="shared" si="0"/>
        <v>0</v>
      </c>
      <c r="BX10" s="68">
        <f t="shared" si="1"/>
        <v>0</v>
      </c>
      <c r="BY10" s="68">
        <f t="shared" si="2"/>
        <v>0</v>
      </c>
      <c r="BZ10" s="68">
        <f t="shared" si="3"/>
        <v>30600</v>
      </c>
      <c r="CA10" s="68">
        <f t="shared" si="4"/>
        <v>51000</v>
      </c>
      <c r="CB10" s="68">
        <f t="shared" si="5"/>
        <v>91800.000000000015</v>
      </c>
      <c r="CC10" s="68">
        <f t="shared" si="6"/>
        <v>128520</v>
      </c>
      <c r="CD10" s="68">
        <f t="shared" si="7"/>
        <v>142800</v>
      </c>
      <c r="CE10" s="68">
        <f t="shared" si="8"/>
        <v>171360.00000000003</v>
      </c>
      <c r="CF10" s="68">
        <f t="shared" si="9"/>
        <v>171360.00000000003</v>
      </c>
      <c r="CG10" s="68">
        <f t="shared" si="10"/>
        <v>239904</v>
      </c>
      <c r="CH10" s="68">
        <f t="shared" si="11"/>
        <v>239904</v>
      </c>
      <c r="CI10" s="68">
        <f t="shared" si="12"/>
        <v>239904</v>
      </c>
      <c r="CJ10" s="68">
        <f t="shared" si="13"/>
        <v>299880</v>
      </c>
      <c r="CK10" s="68">
        <f t="shared" si="14"/>
        <v>419832</v>
      </c>
      <c r="CL10" s="68">
        <f t="shared" si="15"/>
        <v>419832</v>
      </c>
      <c r="CM10" s="68">
        <f t="shared" si="16"/>
        <v>503798.4</v>
      </c>
      <c r="CN10" s="68">
        <f t="shared" si="17"/>
        <v>503798.4</v>
      </c>
      <c r="CO10" s="68">
        <f t="shared" si="18"/>
        <v>705317.76</v>
      </c>
      <c r="CP10" s="68">
        <f t="shared" si="19"/>
        <v>705317.76</v>
      </c>
      <c r="CQ10" s="68">
        <f t="shared" si="20"/>
        <v>822870.72</v>
      </c>
      <c r="CR10" s="128">
        <f t="shared" si="21"/>
        <v>822870.72</v>
      </c>
      <c r="CS10" s="32"/>
      <c r="CU10" s="52" t="s">
        <v>141</v>
      </c>
      <c r="CV10" s="68">
        <f>SUM(BU10:BX10)</f>
        <v>0</v>
      </c>
      <c r="CW10" s="68">
        <f t="shared" si="28"/>
        <v>173400</v>
      </c>
      <c r="CX10" s="68">
        <f t="shared" si="29"/>
        <v>614040</v>
      </c>
      <c r="CY10" s="68">
        <f t="shared" si="30"/>
        <v>1019592</v>
      </c>
      <c r="CZ10" s="68">
        <f t="shared" si="31"/>
        <v>1847260.7999999998</v>
      </c>
      <c r="DA10" s="68">
        <f t="shared" si="32"/>
        <v>3056376.96</v>
      </c>
      <c r="DD10" s="68">
        <f>'Ключевые условия (Assumptions)'!$C$96*'Sales forecast'!CW13</f>
        <v>0</v>
      </c>
      <c r="DF10" s="68">
        <f>'Ключевые условия (Assumptions)'!$C$96*'Sales forecast'!CX13</f>
        <v>173400</v>
      </c>
      <c r="DH10" s="68">
        <f>'Ключевые условия (Assumptions)'!$C$96*'Sales forecast'!CY13</f>
        <v>614040</v>
      </c>
      <c r="DJ10" s="68">
        <f>'Ключевые условия (Assumptions)'!$C$96*'Sales forecast'!CZ13</f>
        <v>1019592.0000000001</v>
      </c>
      <c r="DL10" s="68">
        <f>'Ключевые условия (Assumptions)'!$C$96*'Sales forecast'!DA13</f>
        <v>1847260.8</v>
      </c>
      <c r="DW10" s="120">
        <f t="shared" si="22"/>
        <v>0</v>
      </c>
      <c r="DX10" s="120">
        <f t="shared" si="23"/>
        <v>5.4987111230421094E-3</v>
      </c>
      <c r="DY10" s="120">
        <f t="shared" si="24"/>
        <v>1.3144828495014473E-2</v>
      </c>
      <c r="DZ10" s="120">
        <f t="shared" si="25"/>
        <v>1.6486947476482709E-2</v>
      </c>
      <c r="EA10" s="120">
        <f t="shared" si="26"/>
        <v>2.2211777230913426E-2</v>
      </c>
    </row>
    <row r="11" spans="1:131" ht="15.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32"/>
      <c r="BQ11" s="32"/>
      <c r="BR11" s="32"/>
      <c r="BS11" s="32"/>
      <c r="BT11" s="68"/>
      <c r="BU11" s="68"/>
      <c r="BV11" s="68"/>
      <c r="BW11" s="68">
        <f t="shared" si="0"/>
        <v>0</v>
      </c>
      <c r="BX11" s="68">
        <f t="shared" si="1"/>
        <v>0</v>
      </c>
      <c r="BY11" s="68">
        <f t="shared" si="2"/>
        <v>0</v>
      </c>
      <c r="BZ11" s="68">
        <f t="shared" si="3"/>
        <v>0</v>
      </c>
      <c r="CA11" s="68">
        <f t="shared" si="4"/>
        <v>0</v>
      </c>
      <c r="CB11" s="68">
        <f t="shared" si="5"/>
        <v>0</v>
      </c>
      <c r="CC11" s="68">
        <f t="shared" si="6"/>
        <v>0</v>
      </c>
      <c r="CD11" s="68">
        <f t="shared" si="7"/>
        <v>0</v>
      </c>
      <c r="CE11" s="68">
        <f t="shared" si="8"/>
        <v>0</v>
      </c>
      <c r="CF11" s="68">
        <f t="shared" si="9"/>
        <v>0</v>
      </c>
      <c r="CG11" s="68">
        <f t="shared" si="10"/>
        <v>0</v>
      </c>
      <c r="CH11" s="68">
        <f t="shared" si="11"/>
        <v>0</v>
      </c>
      <c r="CI11" s="68">
        <f t="shared" si="12"/>
        <v>0</v>
      </c>
      <c r="CJ11" s="68">
        <f t="shared" si="13"/>
        <v>0</v>
      </c>
      <c r="CK11" s="68">
        <f t="shared" si="14"/>
        <v>0</v>
      </c>
      <c r="CL11" s="68">
        <f t="shared" si="15"/>
        <v>0</v>
      </c>
      <c r="CM11" s="68">
        <f t="shared" si="16"/>
        <v>0</v>
      </c>
      <c r="CN11" s="68">
        <f t="shared" si="17"/>
        <v>0</v>
      </c>
      <c r="CO11" s="68">
        <f t="shared" si="18"/>
        <v>0</v>
      </c>
      <c r="CP11" s="68">
        <f t="shared" si="19"/>
        <v>0</v>
      </c>
      <c r="CQ11" s="68">
        <f t="shared" si="20"/>
        <v>0</v>
      </c>
      <c r="CR11" s="128">
        <f t="shared" si="21"/>
        <v>0</v>
      </c>
      <c r="CS11" s="32"/>
      <c r="CU11" s="68"/>
      <c r="CV11" s="68">
        <f t="shared" si="27"/>
        <v>0</v>
      </c>
      <c r="CW11" s="68">
        <f t="shared" si="28"/>
        <v>0</v>
      </c>
      <c r="CX11" s="68">
        <f t="shared" si="29"/>
        <v>0</v>
      </c>
      <c r="CY11" s="68">
        <f t="shared" si="30"/>
        <v>0</v>
      </c>
      <c r="CZ11" s="68">
        <f t="shared" si="31"/>
        <v>0</v>
      </c>
      <c r="DA11" s="68">
        <f t="shared" si="32"/>
        <v>0</v>
      </c>
      <c r="DD11" s="83"/>
      <c r="DF11" s="83"/>
      <c r="DH11" s="83"/>
      <c r="DJ11" s="83"/>
      <c r="DL11" s="83"/>
      <c r="DW11" s="120">
        <f t="shared" si="22"/>
        <v>0</v>
      </c>
      <c r="DX11" s="120">
        <f t="shared" si="23"/>
        <v>0</v>
      </c>
      <c r="DY11" s="120">
        <f t="shared" si="24"/>
        <v>0</v>
      </c>
      <c r="DZ11" s="120">
        <f t="shared" si="25"/>
        <v>0</v>
      </c>
      <c r="EA11" s="120">
        <f t="shared" si="26"/>
        <v>0</v>
      </c>
    </row>
    <row r="12" spans="1:131" ht="15.5">
      <c r="A12" s="68" t="s">
        <v>205</v>
      </c>
      <c r="B12" s="68">
        <f>SUM(B4:B10)</f>
        <v>352000</v>
      </c>
      <c r="C12" s="68">
        <f t="shared" ref="C12:BI12" si="33">SUM(C4:C10)</f>
        <v>352000</v>
      </c>
      <c r="D12" s="68">
        <f t="shared" si="33"/>
        <v>352000</v>
      </c>
      <c r="E12" s="68">
        <f t="shared" si="33"/>
        <v>352000</v>
      </c>
      <c r="F12" s="68">
        <f t="shared" si="33"/>
        <v>352000</v>
      </c>
      <c r="G12" s="68">
        <f t="shared" si="33"/>
        <v>352000</v>
      </c>
      <c r="H12" s="68">
        <f t="shared" si="33"/>
        <v>352000</v>
      </c>
      <c r="I12" s="68">
        <f t="shared" si="33"/>
        <v>352000</v>
      </c>
      <c r="J12" s="68">
        <f t="shared" si="33"/>
        <v>352000</v>
      </c>
      <c r="K12" s="68">
        <f t="shared" si="33"/>
        <v>671200</v>
      </c>
      <c r="L12" s="68">
        <f t="shared" si="33"/>
        <v>671200</v>
      </c>
      <c r="M12" s="68">
        <f t="shared" si="33"/>
        <v>671200</v>
      </c>
      <c r="N12" s="68">
        <f t="shared" si="33"/>
        <v>671200</v>
      </c>
      <c r="O12" s="68">
        <f t="shared" si="33"/>
        <v>990400</v>
      </c>
      <c r="P12" s="68">
        <f t="shared" si="33"/>
        <v>990400</v>
      </c>
      <c r="Q12" s="68">
        <f t="shared" si="33"/>
        <v>1309600</v>
      </c>
      <c r="R12" s="68">
        <f t="shared" si="33"/>
        <v>1309600</v>
      </c>
      <c r="S12" s="68">
        <f t="shared" si="33"/>
        <v>1309600</v>
      </c>
      <c r="T12" s="68">
        <f t="shared" si="33"/>
        <v>1332640</v>
      </c>
      <c r="U12" s="68">
        <f t="shared" si="33"/>
        <v>1332640</v>
      </c>
      <c r="V12" s="68">
        <f t="shared" si="33"/>
        <v>1332640</v>
      </c>
      <c r="W12" s="68">
        <f t="shared" si="33"/>
        <v>1332640</v>
      </c>
      <c r="X12" s="68">
        <f t="shared" si="33"/>
        <v>1332640</v>
      </c>
      <c r="Y12" s="68">
        <f t="shared" si="33"/>
        <v>1659520</v>
      </c>
      <c r="Z12" s="68">
        <f t="shared" si="33"/>
        <v>1659520</v>
      </c>
      <c r="AA12" s="68">
        <f t="shared" si="33"/>
        <v>1659520</v>
      </c>
      <c r="AB12" s="68">
        <f t="shared" si="33"/>
        <v>1659520</v>
      </c>
      <c r="AC12" s="68">
        <f t="shared" si="33"/>
        <v>1659520</v>
      </c>
      <c r="AD12" s="68">
        <f t="shared" si="33"/>
        <v>1659520</v>
      </c>
      <c r="AE12" s="68">
        <f t="shared" si="33"/>
        <v>1659520</v>
      </c>
      <c r="AF12" s="68">
        <f t="shared" si="33"/>
        <v>1702528</v>
      </c>
      <c r="AG12" s="68">
        <f t="shared" si="33"/>
        <v>1702528</v>
      </c>
      <c r="AH12" s="68">
        <f t="shared" si="33"/>
        <v>1702528</v>
      </c>
      <c r="AI12" s="68">
        <f t="shared" si="33"/>
        <v>1702528</v>
      </c>
      <c r="AJ12" s="68">
        <f t="shared" si="33"/>
        <v>1702528</v>
      </c>
      <c r="AK12" s="68">
        <f t="shared" si="33"/>
        <v>1702528</v>
      </c>
      <c r="AL12" s="68">
        <f t="shared" si="33"/>
        <v>1702528</v>
      </c>
      <c r="AM12" s="68">
        <f t="shared" si="33"/>
        <v>1702528</v>
      </c>
      <c r="AN12" s="68">
        <f t="shared" si="33"/>
        <v>1702528</v>
      </c>
      <c r="AO12" s="68">
        <f t="shared" si="33"/>
        <v>2040160</v>
      </c>
      <c r="AP12" s="68">
        <f t="shared" si="33"/>
        <v>2040160</v>
      </c>
      <c r="AQ12" s="68">
        <f t="shared" si="33"/>
        <v>2040160</v>
      </c>
      <c r="AR12" s="68">
        <f t="shared" si="33"/>
        <v>2115424</v>
      </c>
      <c r="AS12" s="68">
        <f t="shared" si="33"/>
        <v>2115424</v>
      </c>
      <c r="AT12" s="68">
        <f t="shared" si="33"/>
        <v>2115424</v>
      </c>
      <c r="AU12" s="68">
        <f t="shared" si="33"/>
        <v>2115424</v>
      </c>
      <c r="AV12" s="68">
        <f t="shared" si="33"/>
        <v>2115424</v>
      </c>
      <c r="AW12" s="68">
        <f t="shared" si="33"/>
        <v>2115424</v>
      </c>
      <c r="AX12" s="68">
        <f t="shared" si="33"/>
        <v>2468108.7999999998</v>
      </c>
      <c r="AY12" s="68">
        <f t="shared" si="33"/>
        <v>2468108.7999999998</v>
      </c>
      <c r="AZ12" s="68">
        <f t="shared" si="33"/>
        <v>2468108.7999999998</v>
      </c>
      <c r="BA12" s="68">
        <f t="shared" si="33"/>
        <v>2468108.7999999998</v>
      </c>
      <c r="BB12" s="68">
        <f t="shared" si="33"/>
        <v>2468108.7999999998</v>
      </c>
      <c r="BC12" s="68">
        <f t="shared" si="33"/>
        <v>2468108.7999999998</v>
      </c>
      <c r="BD12" s="68">
        <f t="shared" si="33"/>
        <v>2594552.3199999998</v>
      </c>
      <c r="BE12" s="68">
        <f t="shared" si="33"/>
        <v>2594552.3199999998</v>
      </c>
      <c r="BF12" s="68">
        <f t="shared" si="33"/>
        <v>2594552.3199999998</v>
      </c>
      <c r="BG12" s="68">
        <f t="shared" si="33"/>
        <v>2594552.3199999998</v>
      </c>
      <c r="BH12" s="68">
        <f t="shared" si="33"/>
        <v>2594552.3199999998</v>
      </c>
      <c r="BI12" s="68">
        <f t="shared" si="33"/>
        <v>2594552.3199999998</v>
      </c>
      <c r="BJ12" s="68">
        <f t="shared" ref="BJ12:BO12" si="34">SUM(BJ4:BJ10)</f>
        <v>2968311.04</v>
      </c>
      <c r="BK12" s="68">
        <f t="shared" si="34"/>
        <v>2968311.04</v>
      </c>
      <c r="BL12" s="68">
        <f t="shared" si="34"/>
        <v>2968311.04</v>
      </c>
      <c r="BM12" s="68">
        <f>SUM(BM4:BM10)</f>
        <v>2968311.04</v>
      </c>
      <c r="BN12" s="68">
        <f t="shared" si="34"/>
        <v>2968311.04</v>
      </c>
      <c r="BO12" s="68">
        <f t="shared" si="34"/>
        <v>2968311.04</v>
      </c>
      <c r="BP12" s="32"/>
      <c r="BQ12" s="32"/>
      <c r="BR12" s="32"/>
      <c r="BS12" s="32"/>
      <c r="BT12" s="68" t="s">
        <v>205</v>
      </c>
      <c r="BU12" s="68"/>
      <c r="BV12" s="68"/>
      <c r="BW12" s="68">
        <f>SUM(BW3:BW11)</f>
        <v>1056000</v>
      </c>
      <c r="BX12" s="68">
        <f t="shared" ref="BX12:CP12" si="35">SUM(BX3:BX11)</f>
        <v>1056000</v>
      </c>
      <c r="BY12" s="68">
        <f t="shared" si="35"/>
        <v>1056000</v>
      </c>
      <c r="BZ12" s="68">
        <f t="shared" si="35"/>
        <v>2013600</v>
      </c>
      <c r="CA12" s="68">
        <f t="shared" si="35"/>
        <v>2652000</v>
      </c>
      <c r="CB12" s="68">
        <f t="shared" si="35"/>
        <v>3928800</v>
      </c>
      <c r="CC12" s="68">
        <f t="shared" si="35"/>
        <v>3997920</v>
      </c>
      <c r="CD12" s="68">
        <f t="shared" si="35"/>
        <v>4324800</v>
      </c>
      <c r="CE12" s="68">
        <f t="shared" si="35"/>
        <v>4978560</v>
      </c>
      <c r="CF12" s="68">
        <f t="shared" si="35"/>
        <v>4978560</v>
      </c>
      <c r="CG12" s="68">
        <f t="shared" si="35"/>
        <v>5107584</v>
      </c>
      <c r="CH12" s="68">
        <f t="shared" si="35"/>
        <v>5107584</v>
      </c>
      <c r="CI12" s="68">
        <f t="shared" si="35"/>
        <v>5107584</v>
      </c>
      <c r="CJ12" s="68">
        <f t="shared" si="35"/>
        <v>6120480</v>
      </c>
      <c r="CK12" s="68">
        <f t="shared" si="35"/>
        <v>6346272</v>
      </c>
      <c r="CL12" s="68">
        <f t="shared" si="35"/>
        <v>6346272</v>
      </c>
      <c r="CM12" s="68">
        <f t="shared" si="35"/>
        <v>7404326.4000000004</v>
      </c>
      <c r="CN12" s="68">
        <f t="shared" si="35"/>
        <v>7404326.4000000004</v>
      </c>
      <c r="CO12" s="68">
        <f t="shared" si="35"/>
        <v>7783656.96</v>
      </c>
      <c r="CP12" s="68">
        <f t="shared" si="35"/>
        <v>7783656.96</v>
      </c>
      <c r="CQ12" s="68">
        <f t="shared" si="20"/>
        <v>8904933.120000001</v>
      </c>
      <c r="CR12" s="128">
        <f t="shared" si="21"/>
        <v>8904933.120000001</v>
      </c>
      <c r="CS12" s="32"/>
      <c r="CU12" s="68" t="s">
        <v>205</v>
      </c>
      <c r="CV12" s="68">
        <f>SUM(CV3:CV11)</f>
        <v>2112000</v>
      </c>
      <c r="CW12" s="68">
        <f t="shared" ref="CW12:DA12" si="36">SUM(CW3:CW11)</f>
        <v>9650400</v>
      </c>
      <c r="CX12" s="68">
        <f t="shared" si="36"/>
        <v>18279840</v>
      </c>
      <c r="CY12" s="68">
        <f t="shared" si="36"/>
        <v>21443232</v>
      </c>
      <c r="CZ12" s="68">
        <f t="shared" si="36"/>
        <v>27501196.800000001</v>
      </c>
      <c r="DA12" s="68">
        <f t="shared" si="36"/>
        <v>33377180.16</v>
      </c>
      <c r="DD12" s="68">
        <f>SUM(DD4:DD10)</f>
        <v>4224000</v>
      </c>
      <c r="DF12" s="68">
        <f>SUM(DF4:DF10)</f>
        <v>9650400</v>
      </c>
      <c r="DH12" s="68">
        <f>SUM(DH4:DH10)</f>
        <v>18279840</v>
      </c>
      <c r="DJ12" s="68">
        <f>SUM(DJ4:DJ10)</f>
        <v>21443232</v>
      </c>
      <c r="DL12" s="68">
        <f>SUM(DL4:DL10)</f>
        <v>27501196.800000001</v>
      </c>
      <c r="DW12" s="121">
        <f t="shared" si="22"/>
        <v>0.27644113569361506</v>
      </c>
      <c r="DX12" s="121">
        <f t="shared" si="23"/>
        <v>0.306025154681693</v>
      </c>
      <c r="DY12" s="121">
        <f t="shared" si="24"/>
        <v>0.39131874424517193</v>
      </c>
      <c r="DZ12" s="121">
        <f t="shared" si="25"/>
        <v>0.34674010752343415</v>
      </c>
      <c r="EA12" s="121">
        <f t="shared" si="26"/>
        <v>0.33067905566182598</v>
      </c>
    </row>
    <row r="13" spans="1:131" ht="15.5">
      <c r="A13" s="75" t="s">
        <v>89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32"/>
      <c r="BQ13" s="32"/>
      <c r="BR13" s="32"/>
      <c r="BS13" s="32"/>
      <c r="BT13" s="75" t="s">
        <v>89</v>
      </c>
      <c r="BU13" s="68"/>
      <c r="BV13" s="68"/>
      <c r="BW13" s="68">
        <f t="shared" ref="BW13:BW25" si="37">SUM(B13:D13)</f>
        <v>0</v>
      </c>
      <c r="BX13" s="68">
        <f t="shared" ref="BX13:BX25" si="38">SUM(E13:G13)</f>
        <v>0</v>
      </c>
      <c r="BY13" s="68">
        <f t="shared" ref="BY13:BY25" si="39">SUM(H13:J13)</f>
        <v>0</v>
      </c>
      <c r="BZ13" s="68">
        <f t="shared" ref="BZ13:BZ25" si="40">SUM(K13:M13)</f>
        <v>0</v>
      </c>
      <c r="CA13" s="68">
        <f t="shared" ref="CA13:CA25" si="41">SUM(N13:P13)</f>
        <v>0</v>
      </c>
      <c r="CB13" s="68">
        <f t="shared" ref="CB13:CB25" si="42">SUM(Q13:S13)</f>
        <v>0</v>
      </c>
      <c r="CC13" s="68">
        <f t="shared" ref="CC13:CC25" si="43">SUM(T13:V13)</f>
        <v>0</v>
      </c>
      <c r="CD13" s="68">
        <f t="shared" ref="CD13:CD25" si="44">SUM(W13:Y13)</f>
        <v>0</v>
      </c>
      <c r="CE13" s="68">
        <f t="shared" ref="CE13:CE25" si="45">SUM(Z13:AB13)</f>
        <v>0</v>
      </c>
      <c r="CF13" s="68">
        <f t="shared" ref="CF13:CF25" si="46">SUM(AC13:AE13)</f>
        <v>0</v>
      </c>
      <c r="CG13" s="68">
        <f t="shared" ref="CG13:CG25" si="47">SUM(AF13:AH13)</f>
        <v>0</v>
      </c>
      <c r="CH13" s="68">
        <f t="shared" ref="CH13:CH25" si="48">SUM(AI13:AK13)</f>
        <v>0</v>
      </c>
      <c r="CI13" s="68">
        <f t="shared" ref="CI13:CI25" si="49">SUM(AL13:AN13)</f>
        <v>0</v>
      </c>
      <c r="CJ13" s="68">
        <f t="shared" ref="CJ13:CJ25" si="50">SUM(AO13:AQ13)</f>
        <v>0</v>
      </c>
      <c r="CK13" s="68">
        <f t="shared" ref="CK13:CK25" si="51">SUM(AR13:AT13)</f>
        <v>0</v>
      </c>
      <c r="CL13" s="68">
        <f t="shared" ref="CL13:CL25" si="52">SUM(AU13:AW13)</f>
        <v>0</v>
      </c>
      <c r="CM13" s="68">
        <f t="shared" ref="CM13:CM25" si="53">SUM(AY13:BA13)</f>
        <v>0</v>
      </c>
      <c r="CN13" s="68">
        <f t="shared" ref="CN13:CN25" si="54">SUM(BA13:BC13)</f>
        <v>0</v>
      </c>
      <c r="CO13" s="68">
        <f t="shared" ref="CO13:CO25" si="55">SUM(BD13:BF13)</f>
        <v>0</v>
      </c>
      <c r="CP13" s="68">
        <f t="shared" ref="CP13:CP25" si="56">SUM(BG13:BI13)</f>
        <v>0</v>
      </c>
      <c r="CQ13" s="68">
        <f t="shared" si="20"/>
        <v>0</v>
      </c>
      <c r="CR13" s="128">
        <f t="shared" si="21"/>
        <v>0</v>
      </c>
      <c r="CS13" s="32"/>
      <c r="CU13" s="75" t="s">
        <v>89</v>
      </c>
      <c r="CV13" s="68">
        <f t="shared" si="27"/>
        <v>0</v>
      </c>
      <c r="CW13" s="68">
        <f t="shared" si="28"/>
        <v>0</v>
      </c>
      <c r="CX13" s="68">
        <f t="shared" si="29"/>
        <v>0</v>
      </c>
      <c r="CY13" s="68">
        <f t="shared" si="30"/>
        <v>0</v>
      </c>
      <c r="CZ13" s="68">
        <f t="shared" si="31"/>
        <v>0</v>
      </c>
      <c r="DA13" s="68">
        <f t="shared" si="32"/>
        <v>0</v>
      </c>
      <c r="DD13" s="83"/>
      <c r="DF13" s="83"/>
      <c r="DH13" s="83"/>
      <c r="DJ13" s="83"/>
      <c r="DL13" s="83"/>
      <c r="DW13" s="120">
        <f t="shared" si="22"/>
        <v>0</v>
      </c>
      <c r="DX13" s="120">
        <f t="shared" si="23"/>
        <v>0</v>
      </c>
      <c r="DY13" s="120">
        <f t="shared" si="24"/>
        <v>0</v>
      </c>
      <c r="DZ13" s="120">
        <f t="shared" si="25"/>
        <v>0</v>
      </c>
      <c r="EA13" s="120">
        <f t="shared" si="26"/>
        <v>0</v>
      </c>
    </row>
    <row r="14" spans="1:131" ht="15.5">
      <c r="A14" s="75" t="s">
        <v>110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32"/>
      <c r="BQ14" s="32"/>
      <c r="BR14" s="32"/>
      <c r="BS14" s="32"/>
      <c r="BT14" s="75" t="s">
        <v>110</v>
      </c>
      <c r="BU14" s="68"/>
      <c r="BV14" s="68"/>
      <c r="BW14" s="68">
        <f t="shared" si="37"/>
        <v>0</v>
      </c>
      <c r="BX14" s="68">
        <f t="shared" si="38"/>
        <v>0</v>
      </c>
      <c r="BY14" s="68">
        <f t="shared" si="39"/>
        <v>0</v>
      </c>
      <c r="BZ14" s="68">
        <f t="shared" si="40"/>
        <v>0</v>
      </c>
      <c r="CA14" s="68">
        <f t="shared" si="41"/>
        <v>0</v>
      </c>
      <c r="CB14" s="68">
        <f t="shared" si="42"/>
        <v>0</v>
      </c>
      <c r="CC14" s="68">
        <f t="shared" si="43"/>
        <v>0</v>
      </c>
      <c r="CD14" s="68">
        <f t="shared" si="44"/>
        <v>0</v>
      </c>
      <c r="CE14" s="68">
        <f t="shared" si="45"/>
        <v>0</v>
      </c>
      <c r="CF14" s="68">
        <f t="shared" si="46"/>
        <v>0</v>
      </c>
      <c r="CG14" s="68">
        <f t="shared" si="47"/>
        <v>0</v>
      </c>
      <c r="CH14" s="68">
        <f t="shared" si="48"/>
        <v>0</v>
      </c>
      <c r="CI14" s="68">
        <f t="shared" si="49"/>
        <v>0</v>
      </c>
      <c r="CJ14" s="68">
        <f t="shared" si="50"/>
        <v>0</v>
      </c>
      <c r="CK14" s="68">
        <f t="shared" si="51"/>
        <v>0</v>
      </c>
      <c r="CL14" s="68">
        <f t="shared" si="52"/>
        <v>0</v>
      </c>
      <c r="CM14" s="68">
        <f t="shared" si="53"/>
        <v>0</v>
      </c>
      <c r="CN14" s="68">
        <f t="shared" si="54"/>
        <v>0</v>
      </c>
      <c r="CO14" s="68">
        <f t="shared" si="55"/>
        <v>0</v>
      </c>
      <c r="CP14" s="68">
        <f t="shared" si="56"/>
        <v>0</v>
      </c>
      <c r="CQ14" s="68">
        <f t="shared" si="20"/>
        <v>0</v>
      </c>
      <c r="CR14" s="128">
        <f t="shared" si="21"/>
        <v>0</v>
      </c>
      <c r="CS14" s="32"/>
      <c r="CU14" s="75" t="s">
        <v>110</v>
      </c>
      <c r="CV14" s="68">
        <f t="shared" si="27"/>
        <v>0</v>
      </c>
      <c r="CW14" s="68">
        <f t="shared" si="28"/>
        <v>0</v>
      </c>
      <c r="CX14" s="68">
        <f t="shared" si="29"/>
        <v>0</v>
      </c>
      <c r="CY14" s="68">
        <f t="shared" si="30"/>
        <v>0</v>
      </c>
      <c r="CZ14" s="68">
        <f t="shared" si="31"/>
        <v>0</v>
      </c>
      <c r="DA14" s="68">
        <f t="shared" si="32"/>
        <v>0</v>
      </c>
      <c r="DD14" s="83"/>
      <c r="DF14" s="83"/>
      <c r="DH14" s="83"/>
      <c r="DJ14" s="83"/>
      <c r="DL14" s="83"/>
      <c r="DW14" s="120">
        <f t="shared" si="22"/>
        <v>0</v>
      </c>
      <c r="DX14" s="120">
        <f t="shared" si="23"/>
        <v>0</v>
      </c>
      <c r="DY14" s="120">
        <f t="shared" si="24"/>
        <v>0</v>
      </c>
      <c r="DZ14" s="120">
        <f t="shared" si="25"/>
        <v>0</v>
      </c>
      <c r="EA14" s="120">
        <f t="shared" si="26"/>
        <v>0</v>
      </c>
    </row>
    <row r="15" spans="1:131" ht="15.5">
      <c r="A15" s="76" t="s">
        <v>90</v>
      </c>
      <c r="B15" s="68">
        <v>0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f>'Ключевые условия (Assumptions)'!$D$100*'Ключевые условия (Assumptions)'!$C$100</f>
        <v>200000</v>
      </c>
      <c r="L15" s="80">
        <f>K15</f>
        <v>200000</v>
      </c>
      <c r="M15" s="80">
        <f t="shared" ref="M15:BI21" si="57">L15</f>
        <v>200000</v>
      </c>
      <c r="N15" s="80">
        <f>M15*(1+'Ключевые условия (Assumptions)'!$C$13)</f>
        <v>217000</v>
      </c>
      <c r="O15" s="80">
        <f>N15</f>
        <v>217000</v>
      </c>
      <c r="P15" s="80">
        <f t="shared" si="57"/>
        <v>217000</v>
      </c>
      <c r="Q15" s="80">
        <f t="shared" si="57"/>
        <v>217000</v>
      </c>
      <c r="R15" s="80">
        <f t="shared" si="57"/>
        <v>217000</v>
      </c>
      <c r="S15" s="80">
        <f t="shared" si="57"/>
        <v>217000</v>
      </c>
      <c r="T15" s="80">
        <f t="shared" si="57"/>
        <v>217000</v>
      </c>
      <c r="U15" s="80">
        <f t="shared" si="57"/>
        <v>217000</v>
      </c>
      <c r="V15" s="80">
        <f t="shared" si="57"/>
        <v>217000</v>
      </c>
      <c r="W15" s="80">
        <f t="shared" si="57"/>
        <v>217000</v>
      </c>
      <c r="X15" s="80">
        <f t="shared" si="57"/>
        <v>217000</v>
      </c>
      <c r="Y15" s="80">
        <f t="shared" si="57"/>
        <v>217000</v>
      </c>
      <c r="Z15" s="80">
        <f>Y15*(1+2*'Ключевые условия (Assumptions)'!$D$13)</f>
        <v>237832.00000000003</v>
      </c>
      <c r="AA15" s="80">
        <f t="shared" si="57"/>
        <v>237832.00000000003</v>
      </c>
      <c r="AB15" s="80">
        <f t="shared" si="57"/>
        <v>237832.00000000003</v>
      </c>
      <c r="AC15" s="80">
        <f t="shared" si="57"/>
        <v>237832.00000000003</v>
      </c>
      <c r="AD15" s="80">
        <f t="shared" si="57"/>
        <v>237832.00000000003</v>
      </c>
      <c r="AE15" s="80">
        <f t="shared" si="57"/>
        <v>237832.00000000003</v>
      </c>
      <c r="AF15" s="80">
        <f t="shared" si="57"/>
        <v>237832.00000000003</v>
      </c>
      <c r="AG15" s="80">
        <f t="shared" si="57"/>
        <v>237832.00000000003</v>
      </c>
      <c r="AH15" s="80">
        <f t="shared" si="57"/>
        <v>237832.00000000003</v>
      </c>
      <c r="AI15" s="80">
        <f t="shared" si="57"/>
        <v>237832.00000000003</v>
      </c>
      <c r="AJ15" s="80">
        <f t="shared" si="57"/>
        <v>237832.00000000003</v>
      </c>
      <c r="AK15" s="80">
        <f t="shared" si="57"/>
        <v>237832.00000000003</v>
      </c>
      <c r="AL15" s="80">
        <f>AK15*(1+'Ключевые условия (Assumptions)'!E13)</f>
        <v>247345.28000000003</v>
      </c>
      <c r="AM15" s="80">
        <f t="shared" si="57"/>
        <v>247345.28000000003</v>
      </c>
      <c r="AN15" s="80">
        <f t="shared" si="57"/>
        <v>247345.28000000003</v>
      </c>
      <c r="AO15" s="80">
        <f t="shared" si="57"/>
        <v>247345.28000000003</v>
      </c>
      <c r="AP15" s="80">
        <f t="shared" si="57"/>
        <v>247345.28000000003</v>
      </c>
      <c r="AQ15" s="80">
        <f t="shared" si="57"/>
        <v>247345.28000000003</v>
      </c>
      <c r="AR15" s="80">
        <f t="shared" si="57"/>
        <v>247345.28000000003</v>
      </c>
      <c r="AS15" s="80">
        <f t="shared" si="57"/>
        <v>247345.28000000003</v>
      </c>
      <c r="AT15" s="80">
        <f t="shared" si="57"/>
        <v>247345.28000000003</v>
      </c>
      <c r="AU15" s="80">
        <f t="shared" si="57"/>
        <v>247345.28000000003</v>
      </c>
      <c r="AV15" s="80">
        <f t="shared" si="57"/>
        <v>247345.28000000003</v>
      </c>
      <c r="AW15" s="80">
        <f t="shared" si="57"/>
        <v>247345.28000000003</v>
      </c>
      <c r="AX15" s="80">
        <f>AW15*(1+'Ключевые условия (Assumptions)'!$E$13)</f>
        <v>257239.09120000002</v>
      </c>
      <c r="AY15" s="80">
        <f t="shared" si="57"/>
        <v>257239.09120000002</v>
      </c>
      <c r="AZ15" s="80">
        <f t="shared" si="57"/>
        <v>257239.09120000002</v>
      </c>
      <c r="BA15" s="80">
        <f t="shared" si="57"/>
        <v>257239.09120000002</v>
      </c>
      <c r="BB15" s="80">
        <f t="shared" si="57"/>
        <v>257239.09120000002</v>
      </c>
      <c r="BC15" s="80">
        <f t="shared" si="57"/>
        <v>257239.09120000002</v>
      </c>
      <c r="BD15" s="80">
        <f t="shared" si="57"/>
        <v>257239.09120000002</v>
      </c>
      <c r="BE15" s="80">
        <f t="shared" si="57"/>
        <v>257239.09120000002</v>
      </c>
      <c r="BF15" s="80">
        <f t="shared" si="57"/>
        <v>257239.09120000002</v>
      </c>
      <c r="BG15" s="80">
        <f t="shared" si="57"/>
        <v>257239.09120000002</v>
      </c>
      <c r="BH15" s="80">
        <f t="shared" si="57"/>
        <v>257239.09120000002</v>
      </c>
      <c r="BI15" s="80">
        <f t="shared" si="57"/>
        <v>257239.09120000002</v>
      </c>
      <c r="BJ15" s="80">
        <f t="shared" ref="BJ15:BJ19" si="58">BI15</f>
        <v>257239.09120000002</v>
      </c>
      <c r="BK15" s="80">
        <f t="shared" ref="BK15:BK19" si="59">BJ15</f>
        <v>257239.09120000002</v>
      </c>
      <c r="BL15" s="80">
        <f t="shared" ref="BL15:BL19" si="60">BK15</f>
        <v>257239.09120000002</v>
      </c>
      <c r="BM15" s="80">
        <f t="shared" ref="BM15:BM19" si="61">BL15</f>
        <v>257239.09120000002</v>
      </c>
      <c r="BN15" s="80">
        <f t="shared" ref="BN15:BN19" si="62">BM15</f>
        <v>257239.09120000002</v>
      </c>
      <c r="BO15" s="80">
        <f t="shared" ref="BO15:BO19" si="63">BN15</f>
        <v>257239.09120000002</v>
      </c>
      <c r="BP15" s="138"/>
      <c r="BQ15" s="138"/>
      <c r="BR15" s="138"/>
      <c r="BS15" s="138"/>
      <c r="BT15" s="76" t="s">
        <v>90</v>
      </c>
      <c r="BU15" s="68"/>
      <c r="BV15" s="68"/>
      <c r="BW15" s="68">
        <f t="shared" si="37"/>
        <v>0</v>
      </c>
      <c r="BX15" s="68">
        <f t="shared" si="38"/>
        <v>0</v>
      </c>
      <c r="BY15" s="68">
        <f t="shared" si="39"/>
        <v>0</v>
      </c>
      <c r="BZ15" s="68">
        <f t="shared" si="40"/>
        <v>600000</v>
      </c>
      <c r="CA15" s="68">
        <f t="shared" si="41"/>
        <v>651000</v>
      </c>
      <c r="CB15" s="68">
        <f t="shared" si="42"/>
        <v>651000</v>
      </c>
      <c r="CC15" s="68">
        <f t="shared" si="43"/>
        <v>651000</v>
      </c>
      <c r="CD15" s="68">
        <f t="shared" si="44"/>
        <v>651000</v>
      </c>
      <c r="CE15" s="68">
        <f t="shared" si="45"/>
        <v>713496.00000000012</v>
      </c>
      <c r="CF15" s="68">
        <f t="shared" si="46"/>
        <v>713496.00000000012</v>
      </c>
      <c r="CG15" s="68">
        <f t="shared" si="47"/>
        <v>713496.00000000012</v>
      </c>
      <c r="CH15" s="68">
        <f t="shared" si="48"/>
        <v>713496.00000000012</v>
      </c>
      <c r="CI15" s="68">
        <f t="shared" si="49"/>
        <v>742035.84000000008</v>
      </c>
      <c r="CJ15" s="68">
        <f t="shared" si="50"/>
        <v>742035.84000000008</v>
      </c>
      <c r="CK15" s="68">
        <f t="shared" si="51"/>
        <v>742035.84000000008</v>
      </c>
      <c r="CL15" s="68">
        <f t="shared" si="52"/>
        <v>742035.84000000008</v>
      </c>
      <c r="CM15" s="68">
        <f t="shared" si="53"/>
        <v>771717.27360000007</v>
      </c>
      <c r="CN15" s="68">
        <f t="shared" si="54"/>
        <v>771717.27360000007</v>
      </c>
      <c r="CO15" s="68">
        <f t="shared" si="55"/>
        <v>771717.27360000007</v>
      </c>
      <c r="CP15" s="68">
        <f t="shared" si="56"/>
        <v>771717.27360000007</v>
      </c>
      <c r="CQ15" s="68">
        <f t="shared" si="20"/>
        <v>771717.27360000007</v>
      </c>
      <c r="CR15" s="128">
        <f t="shared" si="21"/>
        <v>771717.27360000007</v>
      </c>
      <c r="CS15" s="138"/>
      <c r="CU15" s="76" t="s">
        <v>90</v>
      </c>
      <c r="CV15" s="68">
        <f t="shared" si="27"/>
        <v>0</v>
      </c>
      <c r="CW15" s="68">
        <f t="shared" si="28"/>
        <v>1902000</v>
      </c>
      <c r="CX15" s="68">
        <f t="shared" si="29"/>
        <v>2728992</v>
      </c>
      <c r="CY15" s="68">
        <f t="shared" si="30"/>
        <v>2911063.6800000006</v>
      </c>
      <c r="CZ15" s="68">
        <f t="shared" si="31"/>
        <v>3027506.2272000001</v>
      </c>
      <c r="DA15" s="68">
        <f t="shared" si="32"/>
        <v>3086869.0944000003</v>
      </c>
      <c r="DD15" s="83">
        <f>SUM(B15:M15)</f>
        <v>600000</v>
      </c>
      <c r="DF15" s="83">
        <f>SUM(N15:Y15)</f>
        <v>2604000</v>
      </c>
      <c r="DH15" s="83">
        <f>SUM(Z15:AK15)</f>
        <v>2853984.0000000005</v>
      </c>
      <c r="DJ15" s="83">
        <f>SUM(AL15:AW15)</f>
        <v>2968143.3600000013</v>
      </c>
      <c r="DL15" s="83">
        <f>SUM(AX15:BI15)</f>
        <v>3086869.0944000012</v>
      </c>
      <c r="DW15" s="120">
        <f t="shared" si="22"/>
        <v>3.926720677466123E-2</v>
      </c>
      <c r="DX15" s="120">
        <f t="shared" si="23"/>
        <v>8.2575800256064882E-2</v>
      </c>
      <c r="DY15" s="120">
        <f t="shared" si="24"/>
        <v>6.1095580430453052E-2</v>
      </c>
      <c r="DZ15" s="120">
        <f t="shared" si="25"/>
        <v>4.7995299765975927E-2</v>
      </c>
      <c r="EA15" s="120">
        <f t="shared" si="26"/>
        <v>3.7117037651534797E-2</v>
      </c>
    </row>
    <row r="16" spans="1:131" ht="15.5">
      <c r="A16" s="76" t="s">
        <v>92</v>
      </c>
      <c r="B16" s="68">
        <v>0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f>'Ключевые условия (Assumptions)'!$D$101*'Ключевые условия (Assumptions)'!$C$101</f>
        <v>140000</v>
      </c>
      <c r="L16" s="80">
        <f>K16</f>
        <v>140000</v>
      </c>
      <c r="M16" s="80">
        <f t="shared" si="57"/>
        <v>140000</v>
      </c>
      <c r="N16" s="80">
        <f>M16*(1+'Ключевые условия (Assumptions)'!$C$13)</f>
        <v>151900</v>
      </c>
      <c r="O16" s="80">
        <f>N16</f>
        <v>151900</v>
      </c>
      <c r="P16" s="80">
        <f t="shared" si="57"/>
        <v>151900</v>
      </c>
      <c r="Q16" s="80">
        <f t="shared" si="57"/>
        <v>151900</v>
      </c>
      <c r="R16" s="80">
        <f t="shared" si="57"/>
        <v>151900</v>
      </c>
      <c r="S16" s="80">
        <f t="shared" si="57"/>
        <v>151900</v>
      </c>
      <c r="T16" s="80">
        <f t="shared" si="57"/>
        <v>151900</v>
      </c>
      <c r="U16" s="80">
        <f t="shared" si="57"/>
        <v>151900</v>
      </c>
      <c r="V16" s="80">
        <f t="shared" si="57"/>
        <v>151900</v>
      </c>
      <c r="W16" s="80">
        <f t="shared" si="57"/>
        <v>151900</v>
      </c>
      <c r="X16" s="80">
        <f t="shared" si="57"/>
        <v>151900</v>
      </c>
      <c r="Y16" s="80">
        <f t="shared" si="57"/>
        <v>151900</v>
      </c>
      <c r="Z16" s="80">
        <f>Y16*(1+2*'Ключевые условия (Assumptions)'!$D$13)</f>
        <v>166482.40000000002</v>
      </c>
      <c r="AA16" s="80">
        <f t="shared" si="57"/>
        <v>166482.40000000002</v>
      </c>
      <c r="AB16" s="80">
        <f t="shared" si="57"/>
        <v>166482.40000000002</v>
      </c>
      <c r="AC16" s="80">
        <f t="shared" si="57"/>
        <v>166482.40000000002</v>
      </c>
      <c r="AD16" s="80">
        <f t="shared" si="57"/>
        <v>166482.40000000002</v>
      </c>
      <c r="AE16" s="80">
        <f t="shared" si="57"/>
        <v>166482.40000000002</v>
      </c>
      <c r="AF16" s="80">
        <f t="shared" si="57"/>
        <v>166482.40000000002</v>
      </c>
      <c r="AG16" s="80">
        <f t="shared" si="57"/>
        <v>166482.40000000002</v>
      </c>
      <c r="AH16" s="80">
        <f t="shared" si="57"/>
        <v>166482.40000000002</v>
      </c>
      <c r="AI16" s="80">
        <f t="shared" si="57"/>
        <v>166482.40000000002</v>
      </c>
      <c r="AJ16" s="80">
        <f t="shared" si="57"/>
        <v>166482.40000000002</v>
      </c>
      <c r="AK16" s="80">
        <f t="shared" si="57"/>
        <v>166482.40000000002</v>
      </c>
      <c r="AL16" s="80">
        <f>AK16*(1+'Ключевые условия (Assumptions)'!E14)</f>
        <v>166482.40000000002</v>
      </c>
      <c r="AM16" s="80">
        <f t="shared" si="57"/>
        <v>166482.40000000002</v>
      </c>
      <c r="AN16" s="80">
        <f t="shared" si="57"/>
        <v>166482.40000000002</v>
      </c>
      <c r="AO16" s="80">
        <f t="shared" si="57"/>
        <v>166482.40000000002</v>
      </c>
      <c r="AP16" s="80">
        <f t="shared" si="57"/>
        <v>166482.40000000002</v>
      </c>
      <c r="AQ16" s="80">
        <f t="shared" si="57"/>
        <v>166482.40000000002</v>
      </c>
      <c r="AR16" s="80">
        <f t="shared" si="57"/>
        <v>166482.40000000002</v>
      </c>
      <c r="AS16" s="80">
        <f t="shared" si="57"/>
        <v>166482.40000000002</v>
      </c>
      <c r="AT16" s="80">
        <f t="shared" si="57"/>
        <v>166482.40000000002</v>
      </c>
      <c r="AU16" s="80">
        <f t="shared" si="57"/>
        <v>166482.40000000002</v>
      </c>
      <c r="AV16" s="80">
        <f t="shared" si="57"/>
        <v>166482.40000000002</v>
      </c>
      <c r="AW16" s="80">
        <f t="shared" si="57"/>
        <v>166482.40000000002</v>
      </c>
      <c r="AX16" s="80">
        <f>AW16*(1+'Ключевые условия (Assumptions)'!$E$13)</f>
        <v>173141.69600000003</v>
      </c>
      <c r="AY16" s="80">
        <f t="shared" si="57"/>
        <v>173141.69600000003</v>
      </c>
      <c r="AZ16" s="80">
        <f t="shared" si="57"/>
        <v>173141.69600000003</v>
      </c>
      <c r="BA16" s="80">
        <f t="shared" si="57"/>
        <v>173141.69600000003</v>
      </c>
      <c r="BB16" s="80">
        <f t="shared" si="57"/>
        <v>173141.69600000003</v>
      </c>
      <c r="BC16" s="80">
        <f t="shared" si="57"/>
        <v>173141.69600000003</v>
      </c>
      <c r="BD16" s="80">
        <f t="shared" si="57"/>
        <v>173141.69600000003</v>
      </c>
      <c r="BE16" s="80">
        <f t="shared" si="57"/>
        <v>173141.69600000003</v>
      </c>
      <c r="BF16" s="80">
        <f t="shared" si="57"/>
        <v>173141.69600000003</v>
      </c>
      <c r="BG16" s="80">
        <f t="shared" si="57"/>
        <v>173141.69600000003</v>
      </c>
      <c r="BH16" s="80">
        <f t="shared" si="57"/>
        <v>173141.69600000003</v>
      </c>
      <c r="BI16" s="80">
        <f t="shared" si="57"/>
        <v>173141.69600000003</v>
      </c>
      <c r="BJ16" s="80">
        <f t="shared" si="58"/>
        <v>173141.69600000003</v>
      </c>
      <c r="BK16" s="80">
        <f t="shared" si="59"/>
        <v>173141.69600000003</v>
      </c>
      <c r="BL16" s="80">
        <f t="shared" si="60"/>
        <v>173141.69600000003</v>
      </c>
      <c r="BM16" s="80">
        <f t="shared" si="61"/>
        <v>173141.69600000003</v>
      </c>
      <c r="BN16" s="80">
        <f t="shared" si="62"/>
        <v>173141.69600000003</v>
      </c>
      <c r="BO16" s="80">
        <f t="shared" si="63"/>
        <v>173141.69600000003</v>
      </c>
      <c r="BP16" s="138"/>
      <c r="BQ16" s="138"/>
      <c r="BR16" s="138"/>
      <c r="BS16" s="138"/>
      <c r="BT16" s="76" t="s">
        <v>92</v>
      </c>
      <c r="BU16" s="68"/>
      <c r="BV16" s="68"/>
      <c r="BW16" s="68">
        <f t="shared" si="37"/>
        <v>0</v>
      </c>
      <c r="BX16" s="68">
        <f t="shared" si="38"/>
        <v>0</v>
      </c>
      <c r="BY16" s="68">
        <f t="shared" si="39"/>
        <v>0</v>
      </c>
      <c r="BZ16" s="68">
        <f t="shared" si="40"/>
        <v>420000</v>
      </c>
      <c r="CA16" s="68">
        <f t="shared" si="41"/>
        <v>455700</v>
      </c>
      <c r="CB16" s="68">
        <f t="shared" si="42"/>
        <v>455700</v>
      </c>
      <c r="CC16" s="68">
        <f t="shared" si="43"/>
        <v>455700</v>
      </c>
      <c r="CD16" s="68">
        <f t="shared" si="44"/>
        <v>455700</v>
      </c>
      <c r="CE16" s="68">
        <f t="shared" si="45"/>
        <v>499447.20000000007</v>
      </c>
      <c r="CF16" s="68">
        <f t="shared" si="46"/>
        <v>499447.20000000007</v>
      </c>
      <c r="CG16" s="68">
        <f t="shared" si="47"/>
        <v>499447.20000000007</v>
      </c>
      <c r="CH16" s="68">
        <f t="shared" si="48"/>
        <v>499447.20000000007</v>
      </c>
      <c r="CI16" s="68">
        <f t="shared" si="49"/>
        <v>499447.20000000007</v>
      </c>
      <c r="CJ16" s="68">
        <f t="shared" si="50"/>
        <v>499447.20000000007</v>
      </c>
      <c r="CK16" s="68">
        <f t="shared" si="51"/>
        <v>499447.20000000007</v>
      </c>
      <c r="CL16" s="68">
        <f t="shared" si="52"/>
        <v>499447.20000000007</v>
      </c>
      <c r="CM16" s="68">
        <f t="shared" si="53"/>
        <v>519425.08800000011</v>
      </c>
      <c r="CN16" s="68">
        <f t="shared" si="54"/>
        <v>519425.08800000011</v>
      </c>
      <c r="CO16" s="68">
        <f t="shared" si="55"/>
        <v>519425.08800000011</v>
      </c>
      <c r="CP16" s="68">
        <f t="shared" si="56"/>
        <v>519425.08800000011</v>
      </c>
      <c r="CQ16" s="68">
        <f t="shared" si="20"/>
        <v>519425.08800000011</v>
      </c>
      <c r="CR16" s="128">
        <f t="shared" si="21"/>
        <v>519425.08800000011</v>
      </c>
      <c r="CS16" s="138"/>
      <c r="CU16" s="76" t="s">
        <v>92</v>
      </c>
      <c r="CV16" s="68">
        <f t="shared" si="27"/>
        <v>0</v>
      </c>
      <c r="CW16" s="68">
        <f t="shared" si="28"/>
        <v>1331400</v>
      </c>
      <c r="CX16" s="68">
        <f t="shared" si="29"/>
        <v>1910294.4000000004</v>
      </c>
      <c r="CY16" s="68">
        <f t="shared" si="30"/>
        <v>1997788.8000000003</v>
      </c>
      <c r="CZ16" s="68">
        <f t="shared" si="31"/>
        <v>2037744.5760000004</v>
      </c>
      <c r="DA16" s="68">
        <f t="shared" si="32"/>
        <v>2077700.3520000004</v>
      </c>
      <c r="DD16" s="83">
        <f>SUM(B16:M16)</f>
        <v>420000</v>
      </c>
      <c r="DF16" s="83">
        <f>SUM(N16:Y16)</f>
        <v>1822800</v>
      </c>
      <c r="DH16" s="83">
        <f>SUM(Z16:AK16)</f>
        <v>1997788.7999999998</v>
      </c>
      <c r="DJ16" s="83">
        <f>SUM(AL16:AW16)</f>
        <v>1997788.7999999998</v>
      </c>
      <c r="DL16" s="83">
        <f>SUM(AX16:BI16)</f>
        <v>2077700.3520000002</v>
      </c>
      <c r="DW16" s="120">
        <f t="shared" si="22"/>
        <v>2.7487044742262861E-2</v>
      </c>
      <c r="DX16" s="120">
        <f t="shared" si="23"/>
        <v>5.780306017924542E-2</v>
      </c>
      <c r="DY16" s="120">
        <f t="shared" si="24"/>
        <v>4.2766906301317124E-2</v>
      </c>
      <c r="DZ16" s="120">
        <f t="shared" si="25"/>
        <v>3.2304528688637625E-2</v>
      </c>
      <c r="EA16" s="120">
        <f t="shared" si="26"/>
        <v>2.4982621496225339E-2</v>
      </c>
    </row>
    <row r="17" spans="1:131" ht="15.5">
      <c r="A17" s="76" t="s">
        <v>91</v>
      </c>
      <c r="B17" s="68">
        <v>0</v>
      </c>
      <c r="C17" s="68">
        <v>0</v>
      </c>
      <c r="D17" s="68">
        <v>0</v>
      </c>
      <c r="E17" s="68">
        <v>0</v>
      </c>
      <c r="F17" s="68">
        <v>0</v>
      </c>
      <c r="G17" s="68">
        <v>0</v>
      </c>
      <c r="H17" s="68">
        <v>0</v>
      </c>
      <c r="I17" s="68">
        <v>0</v>
      </c>
      <c r="J17" s="68">
        <v>0</v>
      </c>
      <c r="K17" s="68">
        <f>'Ключевые условия (Assumptions)'!$D$102*'Ключевые условия (Assumptions)'!$C$102</f>
        <v>160000</v>
      </c>
      <c r="L17" s="80">
        <f>K17</f>
        <v>160000</v>
      </c>
      <c r="M17" s="80">
        <f t="shared" si="57"/>
        <v>160000</v>
      </c>
      <c r="N17" s="80">
        <f>M17*(1+'Ключевые условия (Assumptions)'!$C$13)</f>
        <v>173600</v>
      </c>
      <c r="O17" s="80">
        <f>N17</f>
        <v>173600</v>
      </c>
      <c r="P17" s="80">
        <f t="shared" si="57"/>
        <v>173600</v>
      </c>
      <c r="Q17" s="80">
        <f t="shared" si="57"/>
        <v>173600</v>
      </c>
      <c r="R17" s="80">
        <f t="shared" si="57"/>
        <v>173600</v>
      </c>
      <c r="S17" s="80">
        <f t="shared" si="57"/>
        <v>173600</v>
      </c>
      <c r="T17" s="80">
        <f t="shared" si="57"/>
        <v>173600</v>
      </c>
      <c r="U17" s="80">
        <f t="shared" si="57"/>
        <v>173600</v>
      </c>
      <c r="V17" s="80">
        <f t="shared" si="57"/>
        <v>173600</v>
      </c>
      <c r="W17" s="80">
        <f t="shared" si="57"/>
        <v>173600</v>
      </c>
      <c r="X17" s="80">
        <f t="shared" si="57"/>
        <v>173600</v>
      </c>
      <c r="Y17" s="80">
        <f t="shared" si="57"/>
        <v>173600</v>
      </c>
      <c r="Z17" s="80">
        <f>Y17*(1+2*'Ключевые условия (Assumptions)'!$D$13)</f>
        <v>190265.60000000001</v>
      </c>
      <c r="AA17" s="80">
        <f t="shared" si="57"/>
        <v>190265.60000000001</v>
      </c>
      <c r="AB17" s="80">
        <f t="shared" si="57"/>
        <v>190265.60000000001</v>
      </c>
      <c r="AC17" s="80">
        <f t="shared" si="57"/>
        <v>190265.60000000001</v>
      </c>
      <c r="AD17" s="80">
        <f t="shared" si="57"/>
        <v>190265.60000000001</v>
      </c>
      <c r="AE17" s="80">
        <f t="shared" si="57"/>
        <v>190265.60000000001</v>
      </c>
      <c r="AF17" s="80">
        <f t="shared" si="57"/>
        <v>190265.60000000001</v>
      </c>
      <c r="AG17" s="80">
        <f t="shared" si="57"/>
        <v>190265.60000000001</v>
      </c>
      <c r="AH17" s="80">
        <f t="shared" si="57"/>
        <v>190265.60000000001</v>
      </c>
      <c r="AI17" s="80">
        <f t="shared" si="57"/>
        <v>190265.60000000001</v>
      </c>
      <c r="AJ17" s="80">
        <f t="shared" si="57"/>
        <v>190265.60000000001</v>
      </c>
      <c r="AK17" s="80">
        <f t="shared" si="57"/>
        <v>190265.60000000001</v>
      </c>
      <c r="AL17" s="80">
        <f>AK17*(1+'Ключевые условия (Assumptions)'!E15)</f>
        <v>190265.60000000001</v>
      </c>
      <c r="AM17" s="80">
        <f t="shared" si="57"/>
        <v>190265.60000000001</v>
      </c>
      <c r="AN17" s="80">
        <f t="shared" si="57"/>
        <v>190265.60000000001</v>
      </c>
      <c r="AO17" s="80">
        <f t="shared" si="57"/>
        <v>190265.60000000001</v>
      </c>
      <c r="AP17" s="80">
        <f t="shared" si="57"/>
        <v>190265.60000000001</v>
      </c>
      <c r="AQ17" s="80">
        <f t="shared" si="57"/>
        <v>190265.60000000001</v>
      </c>
      <c r="AR17" s="80">
        <f t="shared" si="57"/>
        <v>190265.60000000001</v>
      </c>
      <c r="AS17" s="80">
        <f t="shared" si="57"/>
        <v>190265.60000000001</v>
      </c>
      <c r="AT17" s="80">
        <f t="shared" si="57"/>
        <v>190265.60000000001</v>
      </c>
      <c r="AU17" s="80">
        <f t="shared" si="57"/>
        <v>190265.60000000001</v>
      </c>
      <c r="AV17" s="80">
        <f t="shared" si="57"/>
        <v>190265.60000000001</v>
      </c>
      <c r="AW17" s="80">
        <f t="shared" si="57"/>
        <v>190265.60000000001</v>
      </c>
      <c r="AX17" s="80">
        <f>AW17*(1+'Ключевые условия (Assumptions)'!$E$13)</f>
        <v>197876.22400000002</v>
      </c>
      <c r="AY17" s="80">
        <f t="shared" si="57"/>
        <v>197876.22400000002</v>
      </c>
      <c r="AZ17" s="80">
        <f t="shared" si="57"/>
        <v>197876.22400000002</v>
      </c>
      <c r="BA17" s="80">
        <f t="shared" si="57"/>
        <v>197876.22400000002</v>
      </c>
      <c r="BB17" s="80">
        <f t="shared" si="57"/>
        <v>197876.22400000002</v>
      </c>
      <c r="BC17" s="80">
        <f t="shared" si="57"/>
        <v>197876.22400000002</v>
      </c>
      <c r="BD17" s="80">
        <f t="shared" si="57"/>
        <v>197876.22400000002</v>
      </c>
      <c r="BE17" s="80">
        <f t="shared" si="57"/>
        <v>197876.22400000002</v>
      </c>
      <c r="BF17" s="80">
        <f t="shared" si="57"/>
        <v>197876.22400000002</v>
      </c>
      <c r="BG17" s="80">
        <f t="shared" si="57"/>
        <v>197876.22400000002</v>
      </c>
      <c r="BH17" s="80">
        <f t="shared" si="57"/>
        <v>197876.22400000002</v>
      </c>
      <c r="BI17" s="80">
        <f t="shared" si="57"/>
        <v>197876.22400000002</v>
      </c>
      <c r="BJ17" s="80">
        <f t="shared" si="58"/>
        <v>197876.22400000002</v>
      </c>
      <c r="BK17" s="80">
        <f t="shared" si="59"/>
        <v>197876.22400000002</v>
      </c>
      <c r="BL17" s="80">
        <f t="shared" si="60"/>
        <v>197876.22400000002</v>
      </c>
      <c r="BM17" s="80">
        <f t="shared" si="61"/>
        <v>197876.22400000002</v>
      </c>
      <c r="BN17" s="80">
        <f t="shared" si="62"/>
        <v>197876.22400000002</v>
      </c>
      <c r="BO17" s="80">
        <f t="shared" si="63"/>
        <v>197876.22400000002</v>
      </c>
      <c r="BP17" s="138"/>
      <c r="BQ17" s="138"/>
      <c r="BR17" s="138"/>
      <c r="BS17" s="138"/>
      <c r="BT17" s="76" t="s">
        <v>91</v>
      </c>
      <c r="BU17" s="68"/>
      <c r="BV17" s="68"/>
      <c r="BW17" s="68">
        <f t="shared" si="37"/>
        <v>0</v>
      </c>
      <c r="BX17" s="68">
        <f t="shared" si="38"/>
        <v>0</v>
      </c>
      <c r="BY17" s="68">
        <f t="shared" si="39"/>
        <v>0</v>
      </c>
      <c r="BZ17" s="68">
        <f t="shared" si="40"/>
        <v>480000</v>
      </c>
      <c r="CA17" s="68">
        <f t="shared" si="41"/>
        <v>520800</v>
      </c>
      <c r="CB17" s="68">
        <f t="shared" si="42"/>
        <v>520800</v>
      </c>
      <c r="CC17" s="68">
        <f t="shared" si="43"/>
        <v>520800</v>
      </c>
      <c r="CD17" s="68">
        <f t="shared" si="44"/>
        <v>520800</v>
      </c>
      <c r="CE17" s="68">
        <f t="shared" si="45"/>
        <v>570796.80000000005</v>
      </c>
      <c r="CF17" s="68">
        <f t="shared" si="46"/>
        <v>570796.80000000005</v>
      </c>
      <c r="CG17" s="68">
        <f t="shared" si="47"/>
        <v>570796.80000000005</v>
      </c>
      <c r="CH17" s="68">
        <f t="shared" si="48"/>
        <v>570796.80000000005</v>
      </c>
      <c r="CI17" s="68">
        <f t="shared" si="49"/>
        <v>570796.80000000005</v>
      </c>
      <c r="CJ17" s="68">
        <f t="shared" si="50"/>
        <v>570796.80000000005</v>
      </c>
      <c r="CK17" s="68">
        <f t="shared" si="51"/>
        <v>570796.80000000005</v>
      </c>
      <c r="CL17" s="68">
        <f t="shared" si="52"/>
        <v>570796.80000000005</v>
      </c>
      <c r="CM17" s="68">
        <f t="shared" si="53"/>
        <v>593628.67200000002</v>
      </c>
      <c r="CN17" s="68">
        <f t="shared" si="54"/>
        <v>593628.67200000002</v>
      </c>
      <c r="CO17" s="68">
        <f t="shared" si="55"/>
        <v>593628.67200000002</v>
      </c>
      <c r="CP17" s="68">
        <f t="shared" si="56"/>
        <v>593628.67200000002</v>
      </c>
      <c r="CQ17" s="68">
        <f t="shared" si="20"/>
        <v>593628.67200000002</v>
      </c>
      <c r="CR17" s="128">
        <f t="shared" si="21"/>
        <v>593628.67200000002</v>
      </c>
      <c r="CS17" s="138"/>
      <c r="CU17" s="76" t="s">
        <v>91</v>
      </c>
      <c r="CV17" s="68">
        <f t="shared" si="27"/>
        <v>0</v>
      </c>
      <c r="CW17" s="68">
        <f t="shared" si="28"/>
        <v>1521600</v>
      </c>
      <c r="CX17" s="68">
        <f t="shared" si="29"/>
        <v>2183193.6000000001</v>
      </c>
      <c r="CY17" s="68">
        <f t="shared" si="30"/>
        <v>2283187.2000000002</v>
      </c>
      <c r="CZ17" s="68">
        <f t="shared" si="31"/>
        <v>2328850.9440000001</v>
      </c>
      <c r="DA17" s="68">
        <f t="shared" si="32"/>
        <v>2374514.6880000001</v>
      </c>
      <c r="DD17" s="83">
        <f>SUM(B17:M17)</f>
        <v>480000</v>
      </c>
      <c r="DF17" s="83">
        <f>SUM(N17:Y17)</f>
        <v>2083200</v>
      </c>
      <c r="DH17" s="83">
        <f>SUM(Z17:AK17)</f>
        <v>2283187.2000000007</v>
      </c>
      <c r="DJ17" s="83">
        <f>SUM(AL17:AW17)</f>
        <v>2283187.2000000007</v>
      </c>
      <c r="DL17" s="83">
        <f>SUM(AX17:BI17)</f>
        <v>2374514.6879999996</v>
      </c>
      <c r="DW17" s="120">
        <f t="shared" si="22"/>
        <v>3.1413765419728984E-2</v>
      </c>
      <c r="DX17" s="120">
        <f t="shared" si="23"/>
        <v>6.6060640204851917E-2</v>
      </c>
      <c r="DY17" s="120">
        <f t="shared" si="24"/>
        <v>4.887646434436245E-2</v>
      </c>
      <c r="DZ17" s="120">
        <f t="shared" si="25"/>
        <v>3.6919461358443012E-2</v>
      </c>
      <c r="EA17" s="120">
        <f t="shared" si="26"/>
        <v>2.8551567424257521E-2</v>
      </c>
    </row>
    <row r="18" spans="1:131" ht="15.5">
      <c r="A18" s="76" t="s">
        <v>94</v>
      </c>
      <c r="B18" s="68">
        <v>0</v>
      </c>
      <c r="C18" s="68">
        <v>0</v>
      </c>
      <c r="D18" s="68">
        <v>0</v>
      </c>
      <c r="E18" s="68">
        <v>0</v>
      </c>
      <c r="F18" s="68">
        <v>0</v>
      </c>
      <c r="G18" s="68">
        <v>0</v>
      </c>
      <c r="H18" s="68">
        <v>0</v>
      </c>
      <c r="I18" s="68">
        <v>0</v>
      </c>
      <c r="J18" s="68">
        <v>0</v>
      </c>
      <c r="K18" s="68">
        <f>'Ключевые условия (Assumptions)'!$D$103*'Ключевые условия (Assumptions)'!$C$103</f>
        <v>180000</v>
      </c>
      <c r="L18" s="80">
        <f>K18</f>
        <v>180000</v>
      </c>
      <c r="M18" s="80">
        <f t="shared" si="57"/>
        <v>180000</v>
      </c>
      <c r="N18" s="80">
        <f>M18*(1+'Ключевые условия (Assumptions)'!$C$13)</f>
        <v>195300</v>
      </c>
      <c r="O18" s="80">
        <f>N18</f>
        <v>195300</v>
      </c>
      <c r="P18" s="80">
        <f t="shared" si="57"/>
        <v>195300</v>
      </c>
      <c r="Q18" s="80">
        <f t="shared" si="57"/>
        <v>195300</v>
      </c>
      <c r="R18" s="80">
        <f t="shared" si="57"/>
        <v>195300</v>
      </c>
      <c r="S18" s="80">
        <f t="shared" si="57"/>
        <v>195300</v>
      </c>
      <c r="T18" s="80">
        <f t="shared" si="57"/>
        <v>195300</v>
      </c>
      <c r="U18" s="80">
        <f t="shared" si="57"/>
        <v>195300</v>
      </c>
      <c r="V18" s="80">
        <f t="shared" si="57"/>
        <v>195300</v>
      </c>
      <c r="W18" s="80">
        <f t="shared" si="57"/>
        <v>195300</v>
      </c>
      <c r="X18" s="80">
        <f t="shared" si="57"/>
        <v>195300</v>
      </c>
      <c r="Y18" s="80">
        <f t="shared" si="57"/>
        <v>195300</v>
      </c>
      <c r="Z18" s="80">
        <f>Y18*(1+2*'Ключевые условия (Assumptions)'!$D$13)</f>
        <v>214048.80000000002</v>
      </c>
      <c r="AA18" s="80">
        <f t="shared" si="57"/>
        <v>214048.80000000002</v>
      </c>
      <c r="AB18" s="80">
        <f t="shared" si="57"/>
        <v>214048.80000000002</v>
      </c>
      <c r="AC18" s="80">
        <f t="shared" si="57"/>
        <v>214048.80000000002</v>
      </c>
      <c r="AD18" s="80">
        <f t="shared" si="57"/>
        <v>214048.80000000002</v>
      </c>
      <c r="AE18" s="80">
        <f t="shared" si="57"/>
        <v>214048.80000000002</v>
      </c>
      <c r="AF18" s="80">
        <f t="shared" si="57"/>
        <v>214048.80000000002</v>
      </c>
      <c r="AG18" s="80">
        <f t="shared" si="57"/>
        <v>214048.80000000002</v>
      </c>
      <c r="AH18" s="80">
        <f t="shared" si="57"/>
        <v>214048.80000000002</v>
      </c>
      <c r="AI18" s="80">
        <f t="shared" si="57"/>
        <v>214048.80000000002</v>
      </c>
      <c r="AJ18" s="80">
        <f t="shared" si="57"/>
        <v>214048.80000000002</v>
      </c>
      <c r="AK18" s="80">
        <f t="shared" si="57"/>
        <v>214048.80000000002</v>
      </c>
      <c r="AL18" s="80">
        <f>AK18*(1+'Ключевые условия (Assumptions)'!E16)</f>
        <v>214048.80000000002</v>
      </c>
      <c r="AM18" s="80">
        <f t="shared" si="57"/>
        <v>214048.80000000002</v>
      </c>
      <c r="AN18" s="80">
        <f t="shared" si="57"/>
        <v>214048.80000000002</v>
      </c>
      <c r="AO18" s="80">
        <f t="shared" si="57"/>
        <v>214048.80000000002</v>
      </c>
      <c r="AP18" s="80">
        <f t="shared" si="57"/>
        <v>214048.80000000002</v>
      </c>
      <c r="AQ18" s="80">
        <f t="shared" si="57"/>
        <v>214048.80000000002</v>
      </c>
      <c r="AR18" s="80">
        <f t="shared" si="57"/>
        <v>214048.80000000002</v>
      </c>
      <c r="AS18" s="80">
        <f t="shared" si="57"/>
        <v>214048.80000000002</v>
      </c>
      <c r="AT18" s="80">
        <f t="shared" si="57"/>
        <v>214048.80000000002</v>
      </c>
      <c r="AU18" s="80">
        <f t="shared" si="57"/>
        <v>214048.80000000002</v>
      </c>
      <c r="AV18" s="80">
        <f t="shared" si="57"/>
        <v>214048.80000000002</v>
      </c>
      <c r="AW18" s="80">
        <f t="shared" si="57"/>
        <v>214048.80000000002</v>
      </c>
      <c r="AX18" s="80">
        <f>AW18*(1+'Ключевые условия (Assumptions)'!$E$13)</f>
        <v>222610.75200000004</v>
      </c>
      <c r="AY18" s="80">
        <f t="shared" si="57"/>
        <v>222610.75200000004</v>
      </c>
      <c r="AZ18" s="80">
        <f t="shared" si="57"/>
        <v>222610.75200000004</v>
      </c>
      <c r="BA18" s="80">
        <f t="shared" si="57"/>
        <v>222610.75200000004</v>
      </c>
      <c r="BB18" s="80">
        <f t="shared" si="57"/>
        <v>222610.75200000004</v>
      </c>
      <c r="BC18" s="80">
        <f t="shared" si="57"/>
        <v>222610.75200000004</v>
      </c>
      <c r="BD18" s="80">
        <f t="shared" si="57"/>
        <v>222610.75200000004</v>
      </c>
      <c r="BE18" s="80">
        <f t="shared" si="57"/>
        <v>222610.75200000004</v>
      </c>
      <c r="BF18" s="80">
        <f t="shared" si="57"/>
        <v>222610.75200000004</v>
      </c>
      <c r="BG18" s="80">
        <f t="shared" si="57"/>
        <v>222610.75200000004</v>
      </c>
      <c r="BH18" s="80">
        <f t="shared" si="57"/>
        <v>222610.75200000004</v>
      </c>
      <c r="BI18" s="80">
        <f t="shared" si="57"/>
        <v>222610.75200000004</v>
      </c>
      <c r="BJ18" s="80">
        <f t="shared" si="58"/>
        <v>222610.75200000004</v>
      </c>
      <c r="BK18" s="80">
        <f t="shared" si="59"/>
        <v>222610.75200000004</v>
      </c>
      <c r="BL18" s="80">
        <f t="shared" si="60"/>
        <v>222610.75200000004</v>
      </c>
      <c r="BM18" s="80">
        <f t="shared" si="61"/>
        <v>222610.75200000004</v>
      </c>
      <c r="BN18" s="80">
        <f t="shared" si="62"/>
        <v>222610.75200000004</v>
      </c>
      <c r="BO18" s="80">
        <f t="shared" si="63"/>
        <v>222610.75200000004</v>
      </c>
      <c r="BP18" s="138"/>
      <c r="BQ18" s="138"/>
      <c r="BR18" s="138"/>
      <c r="BS18" s="138"/>
      <c r="BT18" s="76" t="s">
        <v>94</v>
      </c>
      <c r="BU18" s="68"/>
      <c r="BV18" s="68"/>
      <c r="BW18" s="68">
        <f t="shared" si="37"/>
        <v>0</v>
      </c>
      <c r="BX18" s="68">
        <f t="shared" si="38"/>
        <v>0</v>
      </c>
      <c r="BY18" s="68">
        <f t="shared" si="39"/>
        <v>0</v>
      </c>
      <c r="BZ18" s="68">
        <f t="shared" si="40"/>
        <v>540000</v>
      </c>
      <c r="CA18" s="68">
        <f t="shared" si="41"/>
        <v>585900</v>
      </c>
      <c r="CB18" s="68">
        <f t="shared" si="42"/>
        <v>585900</v>
      </c>
      <c r="CC18" s="68">
        <f t="shared" si="43"/>
        <v>585900</v>
      </c>
      <c r="CD18" s="68">
        <f t="shared" si="44"/>
        <v>585900</v>
      </c>
      <c r="CE18" s="68">
        <f t="shared" si="45"/>
        <v>642146.4</v>
      </c>
      <c r="CF18" s="68">
        <f t="shared" si="46"/>
        <v>642146.4</v>
      </c>
      <c r="CG18" s="68">
        <f t="shared" si="47"/>
        <v>642146.4</v>
      </c>
      <c r="CH18" s="68">
        <f t="shared" si="48"/>
        <v>642146.4</v>
      </c>
      <c r="CI18" s="68">
        <f t="shared" si="49"/>
        <v>642146.4</v>
      </c>
      <c r="CJ18" s="68">
        <f t="shared" si="50"/>
        <v>642146.4</v>
      </c>
      <c r="CK18" s="68">
        <f t="shared" si="51"/>
        <v>642146.4</v>
      </c>
      <c r="CL18" s="68">
        <f t="shared" si="52"/>
        <v>642146.4</v>
      </c>
      <c r="CM18" s="68">
        <f t="shared" si="53"/>
        <v>667832.25600000005</v>
      </c>
      <c r="CN18" s="68">
        <f t="shared" si="54"/>
        <v>667832.25600000005</v>
      </c>
      <c r="CO18" s="68">
        <f t="shared" si="55"/>
        <v>667832.25600000005</v>
      </c>
      <c r="CP18" s="68">
        <f t="shared" si="56"/>
        <v>667832.25600000005</v>
      </c>
      <c r="CQ18" s="68">
        <f t="shared" si="20"/>
        <v>667832.25600000005</v>
      </c>
      <c r="CR18" s="128">
        <f t="shared" si="21"/>
        <v>667832.25600000005</v>
      </c>
      <c r="CS18" s="138"/>
      <c r="CU18" s="76" t="s">
        <v>94</v>
      </c>
      <c r="CV18" s="68">
        <f t="shared" si="27"/>
        <v>0</v>
      </c>
      <c r="CW18" s="68">
        <f t="shared" si="28"/>
        <v>1711800</v>
      </c>
      <c r="CX18" s="68">
        <f t="shared" si="29"/>
        <v>2456092.7999999998</v>
      </c>
      <c r="CY18" s="68">
        <f t="shared" si="30"/>
        <v>2568585.6</v>
      </c>
      <c r="CZ18" s="68">
        <f t="shared" si="31"/>
        <v>2619957.3119999999</v>
      </c>
      <c r="DA18" s="68">
        <f t="shared" si="32"/>
        <v>2671329.0240000002</v>
      </c>
      <c r="DD18" s="83">
        <f>SUM(B18:M18)</f>
        <v>540000</v>
      </c>
      <c r="DF18" s="83">
        <f>SUM(N18:Y18)</f>
        <v>2343600</v>
      </c>
      <c r="DH18" s="83">
        <f>SUM(Z18:AK18)</f>
        <v>2568585.5999999996</v>
      </c>
      <c r="DJ18" s="83">
        <f>SUM(AL18:AW18)</f>
        <v>2568585.5999999996</v>
      </c>
      <c r="DL18" s="83">
        <f>SUM(AX18:BI18)</f>
        <v>2671329.0240000002</v>
      </c>
      <c r="DW18" s="120">
        <f t="shared" si="22"/>
        <v>3.534048609719511E-2</v>
      </c>
      <c r="DX18" s="120">
        <f t="shared" si="23"/>
        <v>7.4318220230458407E-2</v>
      </c>
      <c r="DY18" s="120">
        <f t="shared" si="24"/>
        <v>5.4986022387407733E-2</v>
      </c>
      <c r="DZ18" s="120">
        <f t="shared" si="25"/>
        <v>4.1534394028248371E-2</v>
      </c>
      <c r="EA18" s="120">
        <f t="shared" si="26"/>
        <v>3.2120513352289722E-2</v>
      </c>
    </row>
    <row r="19" spans="1:131" ht="15.5">
      <c r="A19" s="76" t="s">
        <v>93</v>
      </c>
      <c r="B19" s="68">
        <v>0</v>
      </c>
      <c r="C19" s="68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f>'Ключевые условия (Assumptions)'!$D$104*'Ключевые условия (Assumptions)'!$C$104</f>
        <v>150000</v>
      </c>
      <c r="L19" s="80">
        <f>K19</f>
        <v>150000</v>
      </c>
      <c r="M19" s="80">
        <f t="shared" si="57"/>
        <v>150000</v>
      </c>
      <c r="N19" s="80">
        <f>M19*(1+'Ключевые условия (Assumptions)'!$C$13)</f>
        <v>162750</v>
      </c>
      <c r="O19" s="80">
        <f>N19</f>
        <v>162750</v>
      </c>
      <c r="P19" s="80">
        <f t="shared" si="57"/>
        <v>162750</v>
      </c>
      <c r="Q19" s="80">
        <f t="shared" si="57"/>
        <v>162750</v>
      </c>
      <c r="R19" s="80">
        <f t="shared" si="57"/>
        <v>162750</v>
      </c>
      <c r="S19" s="80">
        <f t="shared" si="57"/>
        <v>162750</v>
      </c>
      <c r="T19" s="80">
        <f t="shared" si="57"/>
        <v>162750</v>
      </c>
      <c r="U19" s="80">
        <f t="shared" si="57"/>
        <v>162750</v>
      </c>
      <c r="V19" s="80">
        <f t="shared" si="57"/>
        <v>162750</v>
      </c>
      <c r="W19" s="80">
        <f t="shared" si="57"/>
        <v>162750</v>
      </c>
      <c r="X19" s="80">
        <f t="shared" si="57"/>
        <v>162750</v>
      </c>
      <c r="Y19" s="80">
        <f t="shared" si="57"/>
        <v>162750</v>
      </c>
      <c r="Z19" s="80">
        <f>Y19*(1+2*'Ключевые условия (Assumptions)'!$D$13)</f>
        <v>178374</v>
      </c>
      <c r="AA19" s="80">
        <f t="shared" si="57"/>
        <v>178374</v>
      </c>
      <c r="AB19" s="80">
        <f t="shared" si="57"/>
        <v>178374</v>
      </c>
      <c r="AC19" s="80">
        <f t="shared" si="57"/>
        <v>178374</v>
      </c>
      <c r="AD19" s="80">
        <f t="shared" si="57"/>
        <v>178374</v>
      </c>
      <c r="AE19" s="80">
        <f t="shared" si="57"/>
        <v>178374</v>
      </c>
      <c r="AF19" s="80">
        <f t="shared" si="57"/>
        <v>178374</v>
      </c>
      <c r="AG19" s="80">
        <f t="shared" si="57"/>
        <v>178374</v>
      </c>
      <c r="AH19" s="80">
        <f t="shared" si="57"/>
        <v>178374</v>
      </c>
      <c r="AI19" s="80">
        <f t="shared" si="57"/>
        <v>178374</v>
      </c>
      <c r="AJ19" s="80">
        <f t="shared" si="57"/>
        <v>178374</v>
      </c>
      <c r="AK19" s="80">
        <f t="shared" si="57"/>
        <v>178374</v>
      </c>
      <c r="AL19" s="80">
        <f>AK19*(1+'Ключевые условия (Assumptions)'!E17)</f>
        <v>178374</v>
      </c>
      <c r="AM19" s="80">
        <f t="shared" si="57"/>
        <v>178374</v>
      </c>
      <c r="AN19" s="80">
        <f t="shared" si="57"/>
        <v>178374</v>
      </c>
      <c r="AO19" s="80">
        <f t="shared" si="57"/>
        <v>178374</v>
      </c>
      <c r="AP19" s="80">
        <f t="shared" si="57"/>
        <v>178374</v>
      </c>
      <c r="AQ19" s="80">
        <f t="shared" si="57"/>
        <v>178374</v>
      </c>
      <c r="AR19" s="80">
        <f t="shared" si="57"/>
        <v>178374</v>
      </c>
      <c r="AS19" s="80">
        <f t="shared" si="57"/>
        <v>178374</v>
      </c>
      <c r="AT19" s="80">
        <f t="shared" si="57"/>
        <v>178374</v>
      </c>
      <c r="AU19" s="80">
        <f t="shared" si="57"/>
        <v>178374</v>
      </c>
      <c r="AV19" s="80">
        <f t="shared" si="57"/>
        <v>178374</v>
      </c>
      <c r="AW19" s="80">
        <f t="shared" si="57"/>
        <v>178374</v>
      </c>
      <c r="AX19" s="80">
        <f>AW19*(1+'Ключевые условия (Assumptions)'!$E$13)</f>
        <v>185508.96</v>
      </c>
      <c r="AY19" s="80">
        <f t="shared" si="57"/>
        <v>185508.96</v>
      </c>
      <c r="AZ19" s="80">
        <f t="shared" si="57"/>
        <v>185508.96</v>
      </c>
      <c r="BA19" s="80">
        <f t="shared" si="57"/>
        <v>185508.96</v>
      </c>
      <c r="BB19" s="80">
        <f t="shared" si="57"/>
        <v>185508.96</v>
      </c>
      <c r="BC19" s="80">
        <f t="shared" si="57"/>
        <v>185508.96</v>
      </c>
      <c r="BD19" s="80">
        <f t="shared" si="57"/>
        <v>185508.96</v>
      </c>
      <c r="BE19" s="80">
        <f t="shared" si="57"/>
        <v>185508.96</v>
      </c>
      <c r="BF19" s="80">
        <f t="shared" si="57"/>
        <v>185508.96</v>
      </c>
      <c r="BG19" s="80">
        <f t="shared" si="57"/>
        <v>185508.96</v>
      </c>
      <c r="BH19" s="80">
        <f t="shared" si="57"/>
        <v>185508.96</v>
      </c>
      <c r="BI19" s="80">
        <f t="shared" si="57"/>
        <v>185508.96</v>
      </c>
      <c r="BJ19" s="80">
        <f t="shared" si="58"/>
        <v>185508.96</v>
      </c>
      <c r="BK19" s="80">
        <f t="shared" si="59"/>
        <v>185508.96</v>
      </c>
      <c r="BL19" s="80">
        <f t="shared" si="60"/>
        <v>185508.96</v>
      </c>
      <c r="BM19" s="80">
        <f t="shared" si="61"/>
        <v>185508.96</v>
      </c>
      <c r="BN19" s="80">
        <f t="shared" si="62"/>
        <v>185508.96</v>
      </c>
      <c r="BO19" s="80">
        <f t="shared" si="63"/>
        <v>185508.96</v>
      </c>
      <c r="BP19" s="138"/>
      <c r="BQ19" s="138"/>
      <c r="BR19" s="138"/>
      <c r="BS19" s="138"/>
      <c r="BT19" s="76" t="s">
        <v>93</v>
      </c>
      <c r="BU19" s="68"/>
      <c r="BV19" s="68"/>
      <c r="BW19" s="68">
        <f t="shared" si="37"/>
        <v>0</v>
      </c>
      <c r="BX19" s="68">
        <f t="shared" si="38"/>
        <v>0</v>
      </c>
      <c r="BY19" s="68">
        <f t="shared" si="39"/>
        <v>0</v>
      </c>
      <c r="BZ19" s="68">
        <f t="shared" si="40"/>
        <v>450000</v>
      </c>
      <c r="CA19" s="68">
        <f t="shared" si="41"/>
        <v>488250</v>
      </c>
      <c r="CB19" s="68">
        <f t="shared" si="42"/>
        <v>488250</v>
      </c>
      <c r="CC19" s="68">
        <f t="shared" si="43"/>
        <v>488250</v>
      </c>
      <c r="CD19" s="68">
        <f t="shared" si="44"/>
        <v>488250</v>
      </c>
      <c r="CE19" s="68">
        <f t="shared" si="45"/>
        <v>535122</v>
      </c>
      <c r="CF19" s="68">
        <f t="shared" si="46"/>
        <v>535122</v>
      </c>
      <c r="CG19" s="68">
        <f t="shared" si="47"/>
        <v>535122</v>
      </c>
      <c r="CH19" s="68">
        <f t="shared" si="48"/>
        <v>535122</v>
      </c>
      <c r="CI19" s="68">
        <f t="shared" si="49"/>
        <v>535122</v>
      </c>
      <c r="CJ19" s="68">
        <f t="shared" si="50"/>
        <v>535122</v>
      </c>
      <c r="CK19" s="68">
        <f t="shared" si="51"/>
        <v>535122</v>
      </c>
      <c r="CL19" s="68">
        <f t="shared" si="52"/>
        <v>535122</v>
      </c>
      <c r="CM19" s="68">
        <f t="shared" si="53"/>
        <v>556526.88</v>
      </c>
      <c r="CN19" s="68">
        <f t="shared" si="54"/>
        <v>556526.88</v>
      </c>
      <c r="CO19" s="68">
        <f t="shared" si="55"/>
        <v>556526.88</v>
      </c>
      <c r="CP19" s="68">
        <f t="shared" si="56"/>
        <v>556526.88</v>
      </c>
      <c r="CQ19" s="68">
        <f t="shared" si="20"/>
        <v>556526.88</v>
      </c>
      <c r="CR19" s="128">
        <f t="shared" si="21"/>
        <v>556526.88</v>
      </c>
      <c r="CS19" s="138"/>
      <c r="CU19" s="76" t="s">
        <v>93</v>
      </c>
      <c r="CV19" s="68">
        <f t="shared" si="27"/>
        <v>0</v>
      </c>
      <c r="CW19" s="68">
        <f t="shared" si="28"/>
        <v>1426500</v>
      </c>
      <c r="CX19" s="68">
        <f t="shared" si="29"/>
        <v>2046744</v>
      </c>
      <c r="CY19" s="68">
        <f t="shared" si="30"/>
        <v>2140488</v>
      </c>
      <c r="CZ19" s="68">
        <f t="shared" si="31"/>
        <v>2183297.7599999998</v>
      </c>
      <c r="DA19" s="68">
        <f t="shared" si="32"/>
        <v>2226107.52</v>
      </c>
      <c r="DD19" s="83">
        <f>SUM(B19:M19)</f>
        <v>450000</v>
      </c>
      <c r="DF19" s="83">
        <f>SUM(N19:Y19)</f>
        <v>1953000</v>
      </c>
      <c r="DH19" s="83">
        <f>SUM(Z19:AK19)</f>
        <v>2140488</v>
      </c>
      <c r="DJ19" s="83">
        <f>SUM(AL19:AW19)</f>
        <v>2140488</v>
      </c>
      <c r="DL19" s="83">
        <f>SUM(AX19:BI19)</f>
        <v>2226107.52</v>
      </c>
      <c r="DW19" s="120">
        <f t="shared" si="22"/>
        <v>2.9450405080995924E-2</v>
      </c>
      <c r="DX19" s="120">
        <f t="shared" si="23"/>
        <v>6.1931850192048665E-2</v>
      </c>
      <c r="DY19" s="120">
        <f t="shared" si="24"/>
        <v>4.5821685322839784E-2</v>
      </c>
      <c r="DZ19" s="120">
        <f t="shared" si="25"/>
        <v>3.4611995023540315E-2</v>
      </c>
      <c r="EA19" s="120">
        <f t="shared" si="26"/>
        <v>2.676709446024143E-2</v>
      </c>
    </row>
    <row r="20" spans="1:131" ht="15.5">
      <c r="A20" s="75" t="s">
        <v>112</v>
      </c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139"/>
      <c r="BQ20" s="139"/>
      <c r="BR20" s="139"/>
      <c r="BS20" s="139"/>
      <c r="BT20" s="75" t="s">
        <v>112</v>
      </c>
      <c r="BU20" s="68"/>
      <c r="BV20" s="68"/>
      <c r="BW20" s="68">
        <f t="shared" si="37"/>
        <v>0</v>
      </c>
      <c r="BX20" s="68">
        <f t="shared" si="38"/>
        <v>0</v>
      </c>
      <c r="BY20" s="68">
        <f t="shared" si="39"/>
        <v>0</v>
      </c>
      <c r="BZ20" s="68">
        <f t="shared" si="40"/>
        <v>0</v>
      </c>
      <c r="CA20" s="68">
        <f t="shared" si="41"/>
        <v>0</v>
      </c>
      <c r="CB20" s="68">
        <f t="shared" si="42"/>
        <v>0</v>
      </c>
      <c r="CC20" s="68">
        <f t="shared" si="43"/>
        <v>0</v>
      </c>
      <c r="CD20" s="68">
        <f t="shared" si="44"/>
        <v>0</v>
      </c>
      <c r="CE20" s="68">
        <f t="shared" si="45"/>
        <v>0</v>
      </c>
      <c r="CF20" s="68">
        <f t="shared" si="46"/>
        <v>0</v>
      </c>
      <c r="CG20" s="68">
        <f t="shared" si="47"/>
        <v>0</v>
      </c>
      <c r="CH20" s="68">
        <f t="shared" si="48"/>
        <v>0</v>
      </c>
      <c r="CI20" s="68">
        <f t="shared" si="49"/>
        <v>0</v>
      </c>
      <c r="CJ20" s="68">
        <f t="shared" si="50"/>
        <v>0</v>
      </c>
      <c r="CK20" s="68">
        <f t="shared" si="51"/>
        <v>0</v>
      </c>
      <c r="CL20" s="68">
        <f t="shared" si="52"/>
        <v>0</v>
      </c>
      <c r="CM20" s="68">
        <f t="shared" si="53"/>
        <v>0</v>
      </c>
      <c r="CN20" s="68">
        <f t="shared" si="54"/>
        <v>0</v>
      </c>
      <c r="CO20" s="68">
        <f t="shared" si="55"/>
        <v>0</v>
      </c>
      <c r="CP20" s="68">
        <f t="shared" si="56"/>
        <v>0</v>
      </c>
      <c r="CQ20" s="68">
        <f t="shared" si="20"/>
        <v>0</v>
      </c>
      <c r="CR20" s="128">
        <f t="shared" si="21"/>
        <v>0</v>
      </c>
      <c r="CS20" s="139"/>
      <c r="CU20" s="75" t="s">
        <v>112</v>
      </c>
      <c r="CV20" s="68">
        <f t="shared" si="27"/>
        <v>0</v>
      </c>
      <c r="CW20" s="68">
        <f t="shared" si="28"/>
        <v>0</v>
      </c>
      <c r="CX20" s="68">
        <f t="shared" si="29"/>
        <v>0</v>
      </c>
      <c r="CY20" s="68">
        <f t="shared" si="30"/>
        <v>0</v>
      </c>
      <c r="CZ20" s="68">
        <f t="shared" si="31"/>
        <v>0</v>
      </c>
      <c r="DA20" s="68">
        <f t="shared" si="32"/>
        <v>0</v>
      </c>
      <c r="DD20" s="83"/>
      <c r="DF20" s="83"/>
      <c r="DH20" s="83"/>
      <c r="DJ20" s="83"/>
      <c r="DL20" s="83"/>
      <c r="DW20" s="120">
        <f t="shared" si="22"/>
        <v>0</v>
      </c>
      <c r="DX20" s="120">
        <f t="shared" si="23"/>
        <v>0</v>
      </c>
      <c r="DY20" s="120">
        <f t="shared" si="24"/>
        <v>0</v>
      </c>
      <c r="DZ20" s="120">
        <f t="shared" si="25"/>
        <v>0</v>
      </c>
      <c r="EA20" s="120">
        <f t="shared" si="26"/>
        <v>0</v>
      </c>
    </row>
    <row r="21" spans="1:131" ht="15.5">
      <c r="A21" s="76" t="s">
        <v>95</v>
      </c>
      <c r="B21" s="68">
        <v>0</v>
      </c>
      <c r="C21" s="68">
        <v>0</v>
      </c>
      <c r="D21" s="68">
        <v>0</v>
      </c>
      <c r="E21" s="68">
        <v>0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79">
        <f>'Ключевые условия (Assumptions)'!$D$105*'Ключевые условия (Assumptions)'!C105</f>
        <v>120000</v>
      </c>
      <c r="L21" s="80">
        <f>K21</f>
        <v>120000</v>
      </c>
      <c r="M21" s="80">
        <f t="shared" si="57"/>
        <v>120000</v>
      </c>
      <c r="N21" s="80">
        <f>M21*(1+'Ключевые условия (Assumptions)'!$C$13)</f>
        <v>130200</v>
      </c>
      <c r="O21" s="80">
        <f>N21</f>
        <v>130200</v>
      </c>
      <c r="P21" s="80">
        <f t="shared" si="57"/>
        <v>130200</v>
      </c>
      <c r="Q21" s="80">
        <f t="shared" si="57"/>
        <v>130200</v>
      </c>
      <c r="R21" s="80">
        <f t="shared" si="57"/>
        <v>130200</v>
      </c>
      <c r="S21" s="80">
        <f t="shared" si="57"/>
        <v>130200</v>
      </c>
      <c r="T21" s="80">
        <f t="shared" si="57"/>
        <v>130200</v>
      </c>
      <c r="U21" s="80">
        <f t="shared" si="57"/>
        <v>130200</v>
      </c>
      <c r="V21" s="80">
        <f t="shared" si="57"/>
        <v>130200</v>
      </c>
      <c r="W21" s="80">
        <f t="shared" si="57"/>
        <v>130200</v>
      </c>
      <c r="X21" s="80">
        <f t="shared" si="57"/>
        <v>130200</v>
      </c>
      <c r="Y21" s="80">
        <f t="shared" si="57"/>
        <v>130200</v>
      </c>
      <c r="Z21" s="80">
        <f>Y21*(1+2*'Ключевые условия (Assumptions)'!$D$13)</f>
        <v>142699.20000000001</v>
      </c>
      <c r="AA21" s="80">
        <f t="shared" si="57"/>
        <v>142699.20000000001</v>
      </c>
      <c r="AB21" s="80">
        <f t="shared" si="57"/>
        <v>142699.20000000001</v>
      </c>
      <c r="AC21" s="80">
        <f t="shared" si="57"/>
        <v>142699.20000000001</v>
      </c>
      <c r="AD21" s="80">
        <f t="shared" si="57"/>
        <v>142699.20000000001</v>
      </c>
      <c r="AE21" s="80">
        <f t="shared" si="57"/>
        <v>142699.20000000001</v>
      </c>
      <c r="AF21" s="80">
        <f t="shared" si="57"/>
        <v>142699.20000000001</v>
      </c>
      <c r="AG21" s="80">
        <f t="shared" si="57"/>
        <v>142699.20000000001</v>
      </c>
      <c r="AH21" s="80">
        <f t="shared" si="57"/>
        <v>142699.20000000001</v>
      </c>
      <c r="AI21" s="80">
        <f t="shared" si="57"/>
        <v>142699.20000000001</v>
      </c>
      <c r="AJ21" s="80">
        <f t="shared" si="57"/>
        <v>142699.20000000001</v>
      </c>
      <c r="AK21" s="80">
        <f t="shared" si="57"/>
        <v>142699.20000000001</v>
      </c>
      <c r="AL21" s="80">
        <f>AK21*(1+'Ключевые условия (Assumptions)'!E19)</f>
        <v>142699.20000000001</v>
      </c>
      <c r="AM21" s="80">
        <f t="shared" si="57"/>
        <v>142699.20000000001</v>
      </c>
      <c r="AN21" s="80">
        <f t="shared" si="57"/>
        <v>142699.20000000001</v>
      </c>
      <c r="AO21" s="80">
        <f t="shared" si="57"/>
        <v>142699.20000000001</v>
      </c>
      <c r="AP21" s="80">
        <f t="shared" si="57"/>
        <v>142699.20000000001</v>
      </c>
      <c r="AQ21" s="80">
        <f t="shared" ref="AQ21:BI21" si="64">AP21</f>
        <v>142699.20000000001</v>
      </c>
      <c r="AR21" s="80">
        <f t="shared" si="64"/>
        <v>142699.20000000001</v>
      </c>
      <c r="AS21" s="80">
        <f t="shared" si="64"/>
        <v>142699.20000000001</v>
      </c>
      <c r="AT21" s="80">
        <f t="shared" si="64"/>
        <v>142699.20000000001</v>
      </c>
      <c r="AU21" s="80">
        <f t="shared" si="64"/>
        <v>142699.20000000001</v>
      </c>
      <c r="AV21" s="80">
        <f t="shared" si="64"/>
        <v>142699.20000000001</v>
      </c>
      <c r="AW21" s="80">
        <f t="shared" si="64"/>
        <v>142699.20000000001</v>
      </c>
      <c r="AX21" s="80">
        <f>AW21*(1+'Ключевые условия (Assumptions)'!$E$13)</f>
        <v>148407.16800000001</v>
      </c>
      <c r="AY21" s="80">
        <f t="shared" si="64"/>
        <v>148407.16800000001</v>
      </c>
      <c r="AZ21" s="80">
        <f t="shared" si="64"/>
        <v>148407.16800000001</v>
      </c>
      <c r="BA21" s="80">
        <f t="shared" si="64"/>
        <v>148407.16800000001</v>
      </c>
      <c r="BB21" s="80">
        <f t="shared" si="64"/>
        <v>148407.16800000001</v>
      </c>
      <c r="BC21" s="80">
        <f t="shared" si="64"/>
        <v>148407.16800000001</v>
      </c>
      <c r="BD21" s="80">
        <f t="shared" si="64"/>
        <v>148407.16800000001</v>
      </c>
      <c r="BE21" s="80">
        <f t="shared" si="64"/>
        <v>148407.16800000001</v>
      </c>
      <c r="BF21" s="80">
        <f t="shared" si="64"/>
        <v>148407.16800000001</v>
      </c>
      <c r="BG21" s="80">
        <f t="shared" si="64"/>
        <v>148407.16800000001</v>
      </c>
      <c r="BH21" s="80">
        <f t="shared" si="64"/>
        <v>148407.16800000001</v>
      </c>
      <c r="BI21" s="80">
        <f t="shared" si="64"/>
        <v>148407.16800000001</v>
      </c>
      <c r="BJ21" s="80">
        <f t="shared" ref="BJ21" si="65">BI21</f>
        <v>148407.16800000001</v>
      </c>
      <c r="BK21" s="80">
        <f t="shared" ref="BK21" si="66">BJ21</f>
        <v>148407.16800000001</v>
      </c>
      <c r="BL21" s="80">
        <f t="shared" ref="BL21" si="67">BK21</f>
        <v>148407.16800000001</v>
      </c>
      <c r="BM21" s="80">
        <f t="shared" ref="BM21" si="68">BL21</f>
        <v>148407.16800000001</v>
      </c>
      <c r="BN21" s="80">
        <f t="shared" ref="BN21" si="69">BM21</f>
        <v>148407.16800000001</v>
      </c>
      <c r="BO21" s="80">
        <f t="shared" ref="BO21" si="70">BN21</f>
        <v>148407.16800000001</v>
      </c>
      <c r="BP21" s="138"/>
      <c r="BQ21" s="138"/>
      <c r="BR21" s="138"/>
      <c r="BS21" s="138"/>
      <c r="BT21" s="76" t="s">
        <v>95</v>
      </c>
      <c r="BU21" s="68"/>
      <c r="BV21" s="68"/>
      <c r="BW21" s="68">
        <f t="shared" si="37"/>
        <v>0</v>
      </c>
      <c r="BX21" s="68">
        <f t="shared" si="38"/>
        <v>0</v>
      </c>
      <c r="BY21" s="68">
        <f t="shared" si="39"/>
        <v>0</v>
      </c>
      <c r="BZ21" s="68">
        <f t="shared" si="40"/>
        <v>360000</v>
      </c>
      <c r="CA21" s="68">
        <f t="shared" si="41"/>
        <v>390600</v>
      </c>
      <c r="CB21" s="68">
        <f t="shared" si="42"/>
        <v>390600</v>
      </c>
      <c r="CC21" s="68">
        <f t="shared" si="43"/>
        <v>390600</v>
      </c>
      <c r="CD21" s="68">
        <f t="shared" si="44"/>
        <v>390600</v>
      </c>
      <c r="CE21" s="68">
        <f t="shared" si="45"/>
        <v>428097.60000000003</v>
      </c>
      <c r="CF21" s="68">
        <f t="shared" si="46"/>
        <v>428097.60000000003</v>
      </c>
      <c r="CG21" s="68">
        <f t="shared" si="47"/>
        <v>428097.60000000003</v>
      </c>
      <c r="CH21" s="68">
        <f t="shared" si="48"/>
        <v>428097.60000000003</v>
      </c>
      <c r="CI21" s="68">
        <f t="shared" si="49"/>
        <v>428097.60000000003</v>
      </c>
      <c r="CJ21" s="68">
        <f t="shared" si="50"/>
        <v>428097.60000000003</v>
      </c>
      <c r="CK21" s="68">
        <f t="shared" si="51"/>
        <v>428097.60000000003</v>
      </c>
      <c r="CL21" s="68">
        <f t="shared" si="52"/>
        <v>428097.60000000003</v>
      </c>
      <c r="CM21" s="68">
        <f t="shared" si="53"/>
        <v>445221.50400000002</v>
      </c>
      <c r="CN21" s="68">
        <f t="shared" si="54"/>
        <v>445221.50400000002</v>
      </c>
      <c r="CO21" s="68">
        <f t="shared" si="55"/>
        <v>445221.50400000002</v>
      </c>
      <c r="CP21" s="68">
        <f t="shared" si="56"/>
        <v>445221.50400000002</v>
      </c>
      <c r="CQ21" s="68">
        <f t="shared" si="20"/>
        <v>445221.50400000002</v>
      </c>
      <c r="CR21" s="128">
        <f t="shared" si="21"/>
        <v>445221.50400000002</v>
      </c>
      <c r="CS21" s="138"/>
      <c r="CU21" s="76" t="s">
        <v>95</v>
      </c>
      <c r="CV21" s="68">
        <f t="shared" si="27"/>
        <v>0</v>
      </c>
      <c r="CW21" s="68">
        <f t="shared" si="28"/>
        <v>1141200</v>
      </c>
      <c r="CX21" s="68">
        <f t="shared" si="29"/>
        <v>1637395.2000000002</v>
      </c>
      <c r="CY21" s="68">
        <f t="shared" si="30"/>
        <v>1712390.4000000001</v>
      </c>
      <c r="CZ21" s="68">
        <f t="shared" si="31"/>
        <v>1746638.2080000001</v>
      </c>
      <c r="DA21" s="68">
        <f t="shared" si="32"/>
        <v>1780886.0160000001</v>
      </c>
      <c r="DD21" s="83">
        <f>SUM(B21:M21)</f>
        <v>360000</v>
      </c>
      <c r="DF21" s="83">
        <f>SUM(N21:Y21)</f>
        <v>1562400</v>
      </c>
      <c r="DH21" s="83">
        <f>SUM(Z21:AK21)</f>
        <v>1712390.3999999997</v>
      </c>
      <c r="DJ21" s="83">
        <f>SUM(AL21:AW21)</f>
        <v>1712390.3999999997</v>
      </c>
      <c r="DL21" s="83">
        <f>SUM(AX21:BI21)</f>
        <v>1780886.0160000005</v>
      </c>
      <c r="DW21" s="120">
        <f t="shared" si="22"/>
        <v>2.3560324064796738E-2</v>
      </c>
      <c r="DX21" s="120">
        <f t="shared" si="23"/>
        <v>4.9545480153638931E-2</v>
      </c>
      <c r="DY21" s="120">
        <f t="shared" si="24"/>
        <v>3.665734825827182E-2</v>
      </c>
      <c r="DZ21" s="120">
        <f t="shared" si="25"/>
        <v>2.7689596018832249E-2</v>
      </c>
      <c r="EA21" s="120">
        <f t="shared" si="26"/>
        <v>2.1413675568193152E-2</v>
      </c>
    </row>
    <row r="22" spans="1:131" ht="15.5">
      <c r="A22" s="76" t="s">
        <v>96</v>
      </c>
      <c r="B22" s="68">
        <v>0</v>
      </c>
      <c r="C22" s="68">
        <v>0</v>
      </c>
      <c r="D22" s="68">
        <v>0</v>
      </c>
      <c r="E22" s="68">
        <v>0</v>
      </c>
      <c r="F22" s="68">
        <v>0</v>
      </c>
      <c r="G22" s="68">
        <v>0</v>
      </c>
      <c r="H22" s="68">
        <v>0</v>
      </c>
      <c r="I22" s="68">
        <v>0</v>
      </c>
      <c r="J22" s="68">
        <v>0</v>
      </c>
      <c r="K22" s="79">
        <f>'Ключевые условия (Assumptions)'!$D$106*'Ключевые условия (Assumptions)'!$C$106</f>
        <v>150000</v>
      </c>
      <c r="L22" s="80">
        <f>K22</f>
        <v>150000</v>
      </c>
      <c r="M22" s="80">
        <f t="shared" ref="M22:AE22" si="71">L22</f>
        <v>150000</v>
      </c>
      <c r="N22" s="80">
        <f>M22*(1+'Ключевые условия (Assumptions)'!$C$13)</f>
        <v>162750</v>
      </c>
      <c r="O22" s="80">
        <f>N22</f>
        <v>162750</v>
      </c>
      <c r="P22" s="80">
        <f t="shared" si="71"/>
        <v>162750</v>
      </c>
      <c r="Q22" s="80">
        <f t="shared" si="71"/>
        <v>162750</v>
      </c>
      <c r="R22" s="80">
        <f t="shared" si="71"/>
        <v>162750</v>
      </c>
      <c r="S22" s="80">
        <f t="shared" si="71"/>
        <v>162750</v>
      </c>
      <c r="T22" s="80">
        <f t="shared" si="71"/>
        <v>162750</v>
      </c>
      <c r="U22" s="80">
        <f t="shared" si="71"/>
        <v>162750</v>
      </c>
      <c r="V22" s="80">
        <f t="shared" si="71"/>
        <v>162750</v>
      </c>
      <c r="W22" s="80">
        <f t="shared" si="71"/>
        <v>162750</v>
      </c>
      <c r="X22" s="80">
        <f t="shared" si="71"/>
        <v>162750</v>
      </c>
      <c r="Y22" s="80">
        <f t="shared" si="71"/>
        <v>162750</v>
      </c>
      <c r="Z22" s="80">
        <f>Y22*(1+2*'Ключевые условия (Assumptions)'!$D$13)</f>
        <v>178374</v>
      </c>
      <c r="AA22" s="80">
        <f t="shared" si="71"/>
        <v>178374</v>
      </c>
      <c r="AB22" s="80">
        <f t="shared" si="71"/>
        <v>178374</v>
      </c>
      <c r="AC22" s="80">
        <f t="shared" si="71"/>
        <v>178374</v>
      </c>
      <c r="AD22" s="80">
        <f t="shared" si="71"/>
        <v>178374</v>
      </c>
      <c r="AE22" s="80">
        <f t="shared" si="71"/>
        <v>178374</v>
      </c>
      <c r="AF22" s="80">
        <f>'Sales forecast'!T13*10%</f>
        <v>252000</v>
      </c>
      <c r="AG22" s="80">
        <f>'Sales forecast'!U13*10%</f>
        <v>252000</v>
      </c>
      <c r="AH22" s="80">
        <f>'Sales forecast'!V13*10%</f>
        <v>252000</v>
      </c>
      <c r="AI22" s="80">
        <f>'Sales forecast'!W13*10%</f>
        <v>252000</v>
      </c>
      <c r="AJ22" s="80">
        <f>'Sales forecast'!X13*10%</f>
        <v>252000</v>
      </c>
      <c r="AK22" s="80">
        <f>'Sales forecast'!Y13*20%</f>
        <v>672000</v>
      </c>
      <c r="AL22" s="80">
        <f>'Sales forecast'!Z13*20%</f>
        <v>672000</v>
      </c>
      <c r="AM22" s="80">
        <f>'Sales forecast'!AA13*20%</f>
        <v>672000</v>
      </c>
      <c r="AN22" s="80">
        <f>'Sales forecast'!AB13*20%</f>
        <v>672000</v>
      </c>
      <c r="AO22" s="80">
        <f>'Sales forecast'!AC13*20%</f>
        <v>672000</v>
      </c>
      <c r="AP22" s="80">
        <f>'Sales forecast'!AD13*20%</f>
        <v>672000</v>
      </c>
      <c r="AQ22" s="80">
        <f>'Sales forecast'!AE13*20%</f>
        <v>672000</v>
      </c>
      <c r="AR22" s="80">
        <f>'Sales forecast'!AF13*20%</f>
        <v>940800</v>
      </c>
      <c r="AS22" s="80">
        <f>'Sales forecast'!AG13*20%</f>
        <v>940800</v>
      </c>
      <c r="AT22" s="80">
        <f>'Sales forecast'!AH13*20%</f>
        <v>940800</v>
      </c>
      <c r="AU22" s="80">
        <f>'Sales forecast'!AI13*20%</f>
        <v>940800</v>
      </c>
      <c r="AV22" s="80">
        <f>'Sales forecast'!AJ13*20%</f>
        <v>940800</v>
      </c>
      <c r="AW22" s="80">
        <f>'Sales forecast'!AK13*20%</f>
        <v>940800</v>
      </c>
      <c r="AX22" s="80">
        <f>'Sales forecast'!AL13*20%</f>
        <v>940800</v>
      </c>
      <c r="AY22" s="80">
        <f>'Sales forecast'!AM13*20%</f>
        <v>940800</v>
      </c>
      <c r="AZ22" s="80">
        <f>'Sales forecast'!AN13*20%</f>
        <v>940800</v>
      </c>
      <c r="BA22" s="80">
        <f>'Sales forecast'!AO13*20%</f>
        <v>1176000</v>
      </c>
      <c r="BB22" s="80">
        <f>'Sales forecast'!AP13*20%</f>
        <v>1176000</v>
      </c>
      <c r="BC22" s="80">
        <f>'Sales forecast'!AQ13*20%</f>
        <v>1176000</v>
      </c>
      <c r="BD22" s="80">
        <f>'Sales forecast'!AR13*20%</f>
        <v>1646400</v>
      </c>
      <c r="BE22" s="80">
        <f>'Sales forecast'!AS13*20%</f>
        <v>1646400</v>
      </c>
      <c r="BF22" s="80">
        <f>'Sales forecast'!AT13*20%</f>
        <v>1646400</v>
      </c>
      <c r="BG22" s="80">
        <f>'Sales forecast'!AU13*20%</f>
        <v>1646400</v>
      </c>
      <c r="BH22" s="80">
        <f>'Sales forecast'!AV13*20%</f>
        <v>1646400</v>
      </c>
      <c r="BI22" s="80">
        <f>'Sales forecast'!AW13*20%</f>
        <v>1646400</v>
      </c>
      <c r="BJ22" s="80">
        <f>'Sales forecast'!AX13*20%</f>
        <v>1975680</v>
      </c>
      <c r="BK22" s="80">
        <f>'Sales forecast'!AY13*20%</f>
        <v>1975680</v>
      </c>
      <c r="BL22" s="80">
        <f>'Sales forecast'!AZ13*20%</f>
        <v>1975680</v>
      </c>
      <c r="BM22" s="80">
        <f>'Sales forecast'!BA13*20%</f>
        <v>1975680</v>
      </c>
      <c r="BN22" s="80">
        <f>'Sales forecast'!BB13*20%</f>
        <v>1975680</v>
      </c>
      <c r="BO22" s="80">
        <f>'Sales forecast'!BC13*20%</f>
        <v>1975680</v>
      </c>
      <c r="BP22" s="138"/>
      <c r="BQ22" s="138"/>
      <c r="BR22" s="138"/>
      <c r="BS22" s="138"/>
      <c r="BT22" s="76" t="s">
        <v>96</v>
      </c>
      <c r="BU22" s="68"/>
      <c r="BV22" s="68"/>
      <c r="BW22" s="68">
        <f t="shared" si="37"/>
        <v>0</v>
      </c>
      <c r="BX22" s="68">
        <f t="shared" si="38"/>
        <v>0</v>
      </c>
      <c r="BY22" s="68">
        <f t="shared" si="39"/>
        <v>0</v>
      </c>
      <c r="BZ22" s="68">
        <f t="shared" si="40"/>
        <v>450000</v>
      </c>
      <c r="CA22" s="68">
        <f t="shared" si="41"/>
        <v>488250</v>
      </c>
      <c r="CB22" s="68">
        <f t="shared" si="42"/>
        <v>488250</v>
      </c>
      <c r="CC22" s="68">
        <f t="shared" si="43"/>
        <v>488250</v>
      </c>
      <c r="CD22" s="68">
        <f t="shared" si="44"/>
        <v>488250</v>
      </c>
      <c r="CE22" s="68">
        <f t="shared" si="45"/>
        <v>535122</v>
      </c>
      <c r="CF22" s="68">
        <f t="shared" si="46"/>
        <v>535122</v>
      </c>
      <c r="CG22" s="68">
        <f t="shared" si="47"/>
        <v>756000</v>
      </c>
      <c r="CH22" s="68">
        <f t="shared" si="48"/>
        <v>1176000</v>
      </c>
      <c r="CI22" s="68">
        <f t="shared" si="49"/>
        <v>2016000</v>
      </c>
      <c r="CJ22" s="68">
        <f t="shared" si="50"/>
        <v>2016000</v>
      </c>
      <c r="CK22" s="68">
        <f t="shared" si="51"/>
        <v>2822400</v>
      </c>
      <c r="CL22" s="68">
        <f t="shared" si="52"/>
        <v>2822400</v>
      </c>
      <c r="CM22" s="68">
        <f t="shared" si="53"/>
        <v>3057600</v>
      </c>
      <c r="CN22" s="68">
        <f t="shared" si="54"/>
        <v>3528000</v>
      </c>
      <c r="CO22" s="68">
        <f t="shared" si="55"/>
        <v>4939200</v>
      </c>
      <c r="CP22" s="68">
        <f t="shared" si="56"/>
        <v>4939200</v>
      </c>
      <c r="CQ22" s="68">
        <f t="shared" si="20"/>
        <v>5927040</v>
      </c>
      <c r="CR22" s="128">
        <f t="shared" si="21"/>
        <v>5927040</v>
      </c>
      <c r="CS22" s="138"/>
      <c r="CU22" s="76" t="s">
        <v>96</v>
      </c>
      <c r="CV22" s="68">
        <f t="shared" si="27"/>
        <v>0</v>
      </c>
      <c r="CW22" s="68">
        <f t="shared" si="28"/>
        <v>1426500</v>
      </c>
      <c r="CX22" s="68">
        <f t="shared" si="29"/>
        <v>2046744</v>
      </c>
      <c r="CY22" s="68">
        <f t="shared" si="30"/>
        <v>5964000</v>
      </c>
      <c r="CZ22" s="68">
        <f t="shared" si="31"/>
        <v>12230400</v>
      </c>
      <c r="DA22" s="68">
        <f t="shared" si="32"/>
        <v>21732480</v>
      </c>
      <c r="DD22" s="83">
        <f>SUM(B22:M22)</f>
        <v>450000</v>
      </c>
      <c r="DF22" s="83">
        <f>SUM(N22:Y22)</f>
        <v>1953000</v>
      </c>
      <c r="DH22" s="83">
        <f>SUM(Z22:AK22)</f>
        <v>3002244</v>
      </c>
      <c r="DJ22" s="83">
        <f>SUM(AL22:AW22)</f>
        <v>9676800</v>
      </c>
      <c r="DL22" s="83">
        <f>SUM(AX22:BI22)</f>
        <v>16228800</v>
      </c>
      <c r="DW22" s="120">
        <f t="shared" si="22"/>
        <v>2.9450405080995924E-2</v>
      </c>
      <c r="DX22" s="120">
        <f t="shared" si="23"/>
        <v>6.1931850192048665E-2</v>
      </c>
      <c r="DY22" s="120">
        <f t="shared" si="24"/>
        <v>6.4269400169673363E-2</v>
      </c>
      <c r="DZ22" s="120">
        <f t="shared" si="25"/>
        <v>0.15647523062208007</v>
      </c>
      <c r="EA22" s="120">
        <f t="shared" si="26"/>
        <v>0.19513784427464048</v>
      </c>
    </row>
    <row r="23" spans="1:131" ht="15.5">
      <c r="A23" s="75" t="s">
        <v>111</v>
      </c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139"/>
      <c r="BQ23" s="139"/>
      <c r="BR23" s="139"/>
      <c r="BS23" s="139"/>
      <c r="BT23" s="75" t="s">
        <v>111</v>
      </c>
      <c r="BU23" s="68"/>
      <c r="BV23" s="68"/>
      <c r="BW23" s="68">
        <f t="shared" si="37"/>
        <v>0</v>
      </c>
      <c r="BX23" s="68">
        <f t="shared" si="38"/>
        <v>0</v>
      </c>
      <c r="BY23" s="68">
        <f t="shared" si="39"/>
        <v>0</v>
      </c>
      <c r="BZ23" s="68">
        <f t="shared" si="40"/>
        <v>0</v>
      </c>
      <c r="CA23" s="68">
        <f t="shared" si="41"/>
        <v>0</v>
      </c>
      <c r="CB23" s="68">
        <f t="shared" si="42"/>
        <v>0</v>
      </c>
      <c r="CC23" s="68">
        <f t="shared" si="43"/>
        <v>0</v>
      </c>
      <c r="CD23" s="68">
        <f t="shared" si="44"/>
        <v>0</v>
      </c>
      <c r="CE23" s="68">
        <f t="shared" si="45"/>
        <v>0</v>
      </c>
      <c r="CF23" s="68">
        <f t="shared" si="46"/>
        <v>0</v>
      </c>
      <c r="CG23" s="68">
        <f t="shared" si="47"/>
        <v>0</v>
      </c>
      <c r="CH23" s="68">
        <f t="shared" si="48"/>
        <v>0</v>
      </c>
      <c r="CI23" s="68">
        <f t="shared" si="49"/>
        <v>0</v>
      </c>
      <c r="CJ23" s="68">
        <f t="shared" si="50"/>
        <v>0</v>
      </c>
      <c r="CK23" s="68">
        <f t="shared" si="51"/>
        <v>0</v>
      </c>
      <c r="CL23" s="68">
        <f t="shared" si="52"/>
        <v>0</v>
      </c>
      <c r="CM23" s="68">
        <f t="shared" si="53"/>
        <v>0</v>
      </c>
      <c r="CN23" s="68">
        <f t="shared" si="54"/>
        <v>0</v>
      </c>
      <c r="CO23" s="68">
        <f t="shared" si="55"/>
        <v>0</v>
      </c>
      <c r="CP23" s="68">
        <f t="shared" si="56"/>
        <v>0</v>
      </c>
      <c r="CQ23" s="68">
        <f t="shared" si="20"/>
        <v>0</v>
      </c>
      <c r="CR23" s="128">
        <f t="shared" si="21"/>
        <v>0</v>
      </c>
      <c r="CS23" s="139"/>
      <c r="CU23" s="75" t="s">
        <v>111</v>
      </c>
      <c r="CV23" s="68">
        <f t="shared" si="27"/>
        <v>0</v>
      </c>
      <c r="CW23" s="68">
        <f t="shared" si="28"/>
        <v>0</v>
      </c>
      <c r="CX23" s="68">
        <f t="shared" si="29"/>
        <v>0</v>
      </c>
      <c r="CY23" s="68">
        <f t="shared" si="30"/>
        <v>0</v>
      </c>
      <c r="CZ23" s="68">
        <f t="shared" si="31"/>
        <v>0</v>
      </c>
      <c r="DA23" s="68">
        <f t="shared" si="32"/>
        <v>0</v>
      </c>
      <c r="DD23" s="83"/>
      <c r="DF23" s="83"/>
      <c r="DH23" s="83"/>
      <c r="DJ23" s="83"/>
      <c r="DL23" s="83"/>
      <c r="DW23" s="120">
        <f t="shared" si="22"/>
        <v>0</v>
      </c>
      <c r="DX23" s="120">
        <f t="shared" si="23"/>
        <v>0</v>
      </c>
      <c r="DY23" s="120">
        <f t="shared" si="24"/>
        <v>0</v>
      </c>
      <c r="DZ23" s="120">
        <f t="shared" si="25"/>
        <v>0</v>
      </c>
      <c r="EA23" s="120">
        <f t="shared" si="26"/>
        <v>0</v>
      </c>
    </row>
    <row r="24" spans="1:131" ht="15.5">
      <c r="A24" s="76" t="s">
        <v>98</v>
      </c>
      <c r="B24" s="68">
        <v>0</v>
      </c>
      <c r="C24" s="68">
        <v>0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79">
        <f>'Ключевые условия (Assumptions)'!$D$107*'Ключевые условия (Assumptions)'!$C$107</f>
        <v>120000</v>
      </c>
      <c r="L24" s="80">
        <f>K24</f>
        <v>120000</v>
      </c>
      <c r="M24" s="80">
        <f t="shared" ref="M24:BI25" si="72">L24</f>
        <v>120000</v>
      </c>
      <c r="N24" s="80">
        <f>M24*(1+'Ключевые условия (Assumptions)'!$C$13)</f>
        <v>130200</v>
      </c>
      <c r="O24" s="80">
        <f>N24</f>
        <v>130200</v>
      </c>
      <c r="P24" s="80">
        <f t="shared" si="72"/>
        <v>130200</v>
      </c>
      <c r="Q24" s="80">
        <f t="shared" si="72"/>
        <v>130200</v>
      </c>
      <c r="R24" s="80">
        <f t="shared" si="72"/>
        <v>130200</v>
      </c>
      <c r="S24" s="80">
        <f t="shared" si="72"/>
        <v>130200</v>
      </c>
      <c r="T24" s="80">
        <f t="shared" si="72"/>
        <v>130200</v>
      </c>
      <c r="U24" s="80">
        <f t="shared" si="72"/>
        <v>130200</v>
      </c>
      <c r="V24" s="80">
        <f t="shared" si="72"/>
        <v>130200</v>
      </c>
      <c r="W24" s="80">
        <f t="shared" si="72"/>
        <v>130200</v>
      </c>
      <c r="X24" s="80">
        <f t="shared" si="72"/>
        <v>130200</v>
      </c>
      <c r="Y24" s="80">
        <f t="shared" si="72"/>
        <v>130200</v>
      </c>
      <c r="Z24" s="80">
        <f>Y24*(1+2*'Ключевые условия (Assumptions)'!$D$13)</f>
        <v>142699.20000000001</v>
      </c>
      <c r="AA24" s="80">
        <f t="shared" si="72"/>
        <v>142699.20000000001</v>
      </c>
      <c r="AB24" s="80">
        <f t="shared" si="72"/>
        <v>142699.20000000001</v>
      </c>
      <c r="AC24" s="80">
        <f t="shared" si="72"/>
        <v>142699.20000000001</v>
      </c>
      <c r="AD24" s="80">
        <f t="shared" si="72"/>
        <v>142699.20000000001</v>
      </c>
      <c r="AE24" s="80">
        <f t="shared" si="72"/>
        <v>142699.20000000001</v>
      </c>
      <c r="AF24" s="80">
        <f t="shared" si="72"/>
        <v>142699.20000000001</v>
      </c>
      <c r="AG24" s="80">
        <f t="shared" si="72"/>
        <v>142699.20000000001</v>
      </c>
      <c r="AH24" s="80">
        <f t="shared" si="72"/>
        <v>142699.20000000001</v>
      </c>
      <c r="AI24" s="80">
        <f t="shared" si="72"/>
        <v>142699.20000000001</v>
      </c>
      <c r="AJ24" s="80">
        <f t="shared" si="72"/>
        <v>142699.20000000001</v>
      </c>
      <c r="AK24" s="80">
        <f t="shared" si="72"/>
        <v>142699.20000000001</v>
      </c>
      <c r="AL24" s="80">
        <f>AK24*(1+'Ключевые условия (Assumptions)'!E22)</f>
        <v>142699.20000000001</v>
      </c>
      <c r="AM24" s="80">
        <f t="shared" si="72"/>
        <v>142699.20000000001</v>
      </c>
      <c r="AN24" s="80">
        <f t="shared" si="72"/>
        <v>142699.20000000001</v>
      </c>
      <c r="AO24" s="80">
        <f t="shared" si="72"/>
        <v>142699.20000000001</v>
      </c>
      <c r="AP24" s="80">
        <f t="shared" si="72"/>
        <v>142699.20000000001</v>
      </c>
      <c r="AQ24" s="80">
        <f t="shared" si="72"/>
        <v>142699.20000000001</v>
      </c>
      <c r="AR24" s="80">
        <f t="shared" si="72"/>
        <v>142699.20000000001</v>
      </c>
      <c r="AS24" s="80">
        <f t="shared" si="72"/>
        <v>142699.20000000001</v>
      </c>
      <c r="AT24" s="80">
        <f t="shared" si="72"/>
        <v>142699.20000000001</v>
      </c>
      <c r="AU24" s="80">
        <f t="shared" si="72"/>
        <v>142699.20000000001</v>
      </c>
      <c r="AV24" s="80">
        <f t="shared" si="72"/>
        <v>142699.20000000001</v>
      </c>
      <c r="AW24" s="80">
        <f t="shared" si="72"/>
        <v>142699.20000000001</v>
      </c>
      <c r="AX24" s="80">
        <f>AW24*(1+'Ключевые условия (Assumptions)'!$E$13)</f>
        <v>148407.16800000001</v>
      </c>
      <c r="AY24" s="80">
        <f t="shared" si="72"/>
        <v>148407.16800000001</v>
      </c>
      <c r="AZ24" s="80">
        <f t="shared" si="72"/>
        <v>148407.16800000001</v>
      </c>
      <c r="BA24" s="80">
        <f t="shared" si="72"/>
        <v>148407.16800000001</v>
      </c>
      <c r="BB24" s="80">
        <f t="shared" si="72"/>
        <v>148407.16800000001</v>
      </c>
      <c r="BC24" s="80">
        <f t="shared" si="72"/>
        <v>148407.16800000001</v>
      </c>
      <c r="BD24" s="80">
        <f t="shared" si="72"/>
        <v>148407.16800000001</v>
      </c>
      <c r="BE24" s="80">
        <f t="shared" si="72"/>
        <v>148407.16800000001</v>
      </c>
      <c r="BF24" s="80">
        <f t="shared" si="72"/>
        <v>148407.16800000001</v>
      </c>
      <c r="BG24" s="80">
        <f t="shared" si="72"/>
        <v>148407.16800000001</v>
      </c>
      <c r="BH24" s="80">
        <f t="shared" si="72"/>
        <v>148407.16800000001</v>
      </c>
      <c r="BI24" s="80">
        <f t="shared" si="72"/>
        <v>148407.16800000001</v>
      </c>
      <c r="BJ24" s="80">
        <f t="shared" ref="BJ24" si="73">BI24</f>
        <v>148407.16800000001</v>
      </c>
      <c r="BK24" s="80">
        <f t="shared" ref="BK24" si="74">BJ24</f>
        <v>148407.16800000001</v>
      </c>
      <c r="BL24" s="80">
        <f t="shared" ref="BL24" si="75">BK24</f>
        <v>148407.16800000001</v>
      </c>
      <c r="BM24" s="80">
        <f t="shared" ref="BM24" si="76">BL24</f>
        <v>148407.16800000001</v>
      </c>
      <c r="BN24" s="80">
        <f t="shared" ref="BN24" si="77">BM24</f>
        <v>148407.16800000001</v>
      </c>
      <c r="BO24" s="80">
        <f t="shared" ref="BO24" si="78">BN24</f>
        <v>148407.16800000001</v>
      </c>
      <c r="BP24" s="138"/>
      <c r="BQ24" s="138"/>
      <c r="BR24" s="138"/>
      <c r="BS24" s="138"/>
      <c r="BT24" s="76" t="s">
        <v>98</v>
      </c>
      <c r="BU24" s="68"/>
      <c r="BV24" s="68"/>
      <c r="BW24" s="68">
        <f t="shared" si="37"/>
        <v>0</v>
      </c>
      <c r="BX24" s="68">
        <f t="shared" si="38"/>
        <v>0</v>
      </c>
      <c r="BY24" s="68">
        <f t="shared" si="39"/>
        <v>0</v>
      </c>
      <c r="BZ24" s="68">
        <f t="shared" si="40"/>
        <v>360000</v>
      </c>
      <c r="CA24" s="68">
        <f t="shared" si="41"/>
        <v>390600</v>
      </c>
      <c r="CB24" s="68">
        <f t="shared" si="42"/>
        <v>390600</v>
      </c>
      <c r="CC24" s="68">
        <f t="shared" si="43"/>
        <v>390600</v>
      </c>
      <c r="CD24" s="68">
        <f t="shared" si="44"/>
        <v>390600</v>
      </c>
      <c r="CE24" s="68">
        <f t="shared" si="45"/>
        <v>428097.60000000003</v>
      </c>
      <c r="CF24" s="68">
        <f t="shared" si="46"/>
        <v>428097.60000000003</v>
      </c>
      <c r="CG24" s="68">
        <f t="shared" si="47"/>
        <v>428097.60000000003</v>
      </c>
      <c r="CH24" s="68">
        <f t="shared" si="48"/>
        <v>428097.60000000003</v>
      </c>
      <c r="CI24" s="68">
        <f t="shared" si="49"/>
        <v>428097.60000000003</v>
      </c>
      <c r="CJ24" s="68">
        <f t="shared" si="50"/>
        <v>428097.60000000003</v>
      </c>
      <c r="CK24" s="68">
        <f t="shared" si="51"/>
        <v>428097.60000000003</v>
      </c>
      <c r="CL24" s="68">
        <f t="shared" si="52"/>
        <v>428097.60000000003</v>
      </c>
      <c r="CM24" s="68">
        <f t="shared" si="53"/>
        <v>445221.50400000002</v>
      </c>
      <c r="CN24" s="68">
        <f t="shared" si="54"/>
        <v>445221.50400000002</v>
      </c>
      <c r="CO24" s="68">
        <f t="shared" si="55"/>
        <v>445221.50400000002</v>
      </c>
      <c r="CP24" s="68">
        <f t="shared" si="56"/>
        <v>445221.50400000002</v>
      </c>
      <c r="CQ24" s="68">
        <f t="shared" si="20"/>
        <v>445221.50400000002</v>
      </c>
      <c r="CR24" s="128">
        <f t="shared" si="21"/>
        <v>445221.50400000002</v>
      </c>
      <c r="CS24" s="138"/>
      <c r="CU24" s="76" t="s">
        <v>98</v>
      </c>
      <c r="CV24" s="68">
        <f t="shared" si="27"/>
        <v>0</v>
      </c>
      <c r="CW24" s="68">
        <f t="shared" si="28"/>
        <v>1141200</v>
      </c>
      <c r="CX24" s="68">
        <f t="shared" si="29"/>
        <v>1637395.2000000002</v>
      </c>
      <c r="CY24" s="68">
        <f t="shared" si="30"/>
        <v>1712390.4000000001</v>
      </c>
      <c r="CZ24" s="68">
        <f t="shared" si="31"/>
        <v>1746638.2080000001</v>
      </c>
      <c r="DA24" s="68">
        <f t="shared" si="32"/>
        <v>1780886.0160000001</v>
      </c>
      <c r="DD24" s="83">
        <f t="shared" ref="DD24:DD30" si="79">SUM(B24:M24)</f>
        <v>360000</v>
      </c>
      <c r="DF24" s="83">
        <f t="shared" ref="DF24:DF30" si="80">SUM(N24:Y24)</f>
        <v>1562400</v>
      </c>
      <c r="DH24" s="83">
        <f t="shared" ref="DH24:DH30" si="81">SUM(Z24:AK24)</f>
        <v>1712390.3999999997</v>
      </c>
      <c r="DJ24" s="83">
        <f t="shared" ref="DJ24:DJ30" si="82">SUM(AL24:AW24)</f>
        <v>1712390.3999999997</v>
      </c>
      <c r="DL24" s="83">
        <f t="shared" ref="DL24:DL30" si="83">SUM(AX24:BI24)</f>
        <v>1780886.0160000005</v>
      </c>
      <c r="DW24" s="120">
        <f t="shared" si="22"/>
        <v>2.3560324064796738E-2</v>
      </c>
      <c r="DX24" s="120">
        <f t="shared" si="23"/>
        <v>4.9545480153638931E-2</v>
      </c>
      <c r="DY24" s="120">
        <f t="shared" si="24"/>
        <v>3.665734825827182E-2</v>
      </c>
      <c r="DZ24" s="120">
        <f t="shared" si="25"/>
        <v>2.7689596018832249E-2</v>
      </c>
      <c r="EA24" s="120">
        <f t="shared" si="26"/>
        <v>2.1413675568193152E-2</v>
      </c>
    </row>
    <row r="25" spans="1:131" ht="15.5">
      <c r="A25" s="76" t="s">
        <v>97</v>
      </c>
      <c r="B25" s="68">
        <v>0</v>
      </c>
      <c r="C25" s="68">
        <v>0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79">
        <f>'Ключевые условия (Assumptions)'!$D$108*'Ключевые условия (Assumptions)'!$C$108</f>
        <v>100000</v>
      </c>
      <c r="L25" s="80">
        <f>K25</f>
        <v>100000</v>
      </c>
      <c r="M25" s="80">
        <f t="shared" si="72"/>
        <v>100000</v>
      </c>
      <c r="N25" s="80">
        <f>M25*(1+'Ключевые условия (Assumptions)'!$C$13)</f>
        <v>108500</v>
      </c>
      <c r="O25" s="80">
        <f>N25</f>
        <v>108500</v>
      </c>
      <c r="P25" s="80">
        <f t="shared" si="72"/>
        <v>108500</v>
      </c>
      <c r="Q25" s="80">
        <f t="shared" si="72"/>
        <v>108500</v>
      </c>
      <c r="R25" s="80">
        <f t="shared" si="72"/>
        <v>108500</v>
      </c>
      <c r="S25" s="80">
        <f t="shared" si="72"/>
        <v>108500</v>
      </c>
      <c r="T25" s="80">
        <f t="shared" si="72"/>
        <v>108500</v>
      </c>
      <c r="U25" s="80">
        <f t="shared" si="72"/>
        <v>108500</v>
      </c>
      <c r="V25" s="80">
        <f t="shared" si="72"/>
        <v>108500</v>
      </c>
      <c r="W25" s="80">
        <f t="shared" si="72"/>
        <v>108500</v>
      </c>
      <c r="X25" s="80">
        <f t="shared" si="72"/>
        <v>108500</v>
      </c>
      <c r="Y25" s="80">
        <f t="shared" si="72"/>
        <v>108500</v>
      </c>
      <c r="Z25" s="228">
        <f>'Sales forecast'!Z13*10%</f>
        <v>336000</v>
      </c>
      <c r="AA25" s="228">
        <f>'Sales forecast'!AA13*10%</f>
        <v>336000</v>
      </c>
      <c r="AB25" s="228">
        <f>'Sales forecast'!AB13*10%</f>
        <v>336000</v>
      </c>
      <c r="AC25" s="228">
        <f>'Sales forecast'!AC13*10%</f>
        <v>336000</v>
      </c>
      <c r="AD25" s="228">
        <f>'Sales forecast'!AD13*10%</f>
        <v>336000</v>
      </c>
      <c r="AE25" s="228">
        <f>'Sales forecast'!AE13*10%</f>
        <v>336000</v>
      </c>
      <c r="AF25" s="228">
        <f>'Sales forecast'!AF13*10%</f>
        <v>470400</v>
      </c>
      <c r="AG25" s="228">
        <f>'Sales forecast'!AG13*10%</f>
        <v>470400</v>
      </c>
      <c r="AH25" s="228">
        <f>'Sales forecast'!AH13*10%</f>
        <v>470400</v>
      </c>
      <c r="AI25" s="228">
        <f>'Sales forecast'!AI13*10%</f>
        <v>470400</v>
      </c>
      <c r="AJ25" s="228">
        <f>'Sales forecast'!AJ13*10%</f>
        <v>470400</v>
      </c>
      <c r="AK25" s="228">
        <f>'Sales forecast'!AK13*10%</f>
        <v>470400</v>
      </c>
      <c r="AL25" s="228">
        <f>'Sales forecast'!AL13*10%</f>
        <v>470400</v>
      </c>
      <c r="AM25" s="228">
        <f>'Sales forecast'!AM13*10%</f>
        <v>470400</v>
      </c>
      <c r="AN25" s="228">
        <f>'Sales forecast'!AN13*10%</f>
        <v>470400</v>
      </c>
      <c r="AO25" s="228">
        <f>'Sales forecast'!AO13*10%</f>
        <v>588000</v>
      </c>
      <c r="AP25" s="228">
        <f>'Sales forecast'!AP13*10%</f>
        <v>588000</v>
      </c>
      <c r="AQ25" s="228">
        <f>'Sales forecast'!AQ13*10%</f>
        <v>588000</v>
      </c>
      <c r="AR25" s="228">
        <f>'Sales forecast'!AR13*10%</f>
        <v>823200</v>
      </c>
      <c r="AS25" s="228">
        <f>'Sales forecast'!AS13*10%</f>
        <v>823200</v>
      </c>
      <c r="AT25" s="228">
        <f>'Sales forecast'!AT13*10%</f>
        <v>823200</v>
      </c>
      <c r="AU25" s="228">
        <f>'Sales forecast'!AU13*10%</f>
        <v>823200</v>
      </c>
      <c r="AV25" s="228">
        <f>'Sales forecast'!AV13*10%</f>
        <v>823200</v>
      </c>
      <c r="AW25" s="228">
        <f>'Sales forecast'!AW13*10%</f>
        <v>823200</v>
      </c>
      <c r="AX25" s="228">
        <f>'Sales forecast'!AX13*10%</f>
        <v>987840</v>
      </c>
      <c r="AY25" s="228">
        <f>'Sales forecast'!AY13*10%</f>
        <v>987840</v>
      </c>
      <c r="AZ25" s="228">
        <f>'Sales forecast'!AZ13*10%</f>
        <v>987840</v>
      </c>
      <c r="BA25" s="228">
        <f>'Sales forecast'!BA13*10%</f>
        <v>987840</v>
      </c>
      <c r="BB25" s="228">
        <f>'Sales forecast'!BB13*10%</f>
        <v>987840</v>
      </c>
      <c r="BC25" s="228">
        <f>'Sales forecast'!BC13*10%</f>
        <v>987840</v>
      </c>
      <c r="BD25" s="228">
        <f>'Sales forecast'!BD13*10%</f>
        <v>1382976</v>
      </c>
      <c r="BE25" s="228">
        <f>'Sales forecast'!BE13*10%</f>
        <v>1382976</v>
      </c>
      <c r="BF25" s="228">
        <f>'Sales forecast'!BF13*10%</f>
        <v>1382976</v>
      </c>
      <c r="BG25" s="228">
        <f>'Sales forecast'!BG13*10%</f>
        <v>1382976</v>
      </c>
      <c r="BH25" s="228">
        <f>'Sales forecast'!BH13*10%</f>
        <v>1382976</v>
      </c>
      <c r="BI25" s="228">
        <f>'Sales forecast'!BI13*10%</f>
        <v>1382976</v>
      </c>
      <c r="BJ25" s="228">
        <f>'Sales forecast'!BJ13*10%</f>
        <v>1613472</v>
      </c>
      <c r="BK25" s="228">
        <f>'Sales forecast'!BK13*10%</f>
        <v>1613472</v>
      </c>
      <c r="BL25" s="228">
        <f>'Sales forecast'!BL13*10%</f>
        <v>1613472</v>
      </c>
      <c r="BM25" s="228">
        <f>'Sales forecast'!BM13*10%</f>
        <v>1613472</v>
      </c>
      <c r="BN25" s="228">
        <f>'Sales forecast'!BN13*10%</f>
        <v>1613472</v>
      </c>
      <c r="BO25" s="228">
        <f>'Sales forecast'!BO13*10%</f>
        <v>1613472</v>
      </c>
      <c r="BP25" s="138"/>
      <c r="BQ25" s="138"/>
      <c r="BR25" s="138"/>
      <c r="BS25" s="138"/>
      <c r="BT25" s="76" t="s">
        <v>97</v>
      </c>
      <c r="BU25" s="68"/>
      <c r="BV25" s="68"/>
      <c r="BW25" s="68">
        <f t="shared" si="37"/>
        <v>0</v>
      </c>
      <c r="BX25" s="68">
        <f t="shared" si="38"/>
        <v>0</v>
      </c>
      <c r="BY25" s="68">
        <f t="shared" si="39"/>
        <v>0</v>
      </c>
      <c r="BZ25" s="68">
        <f t="shared" si="40"/>
        <v>300000</v>
      </c>
      <c r="CA25" s="68">
        <f t="shared" si="41"/>
        <v>325500</v>
      </c>
      <c r="CB25" s="68">
        <f t="shared" si="42"/>
        <v>325500</v>
      </c>
      <c r="CC25" s="68">
        <f t="shared" si="43"/>
        <v>325500</v>
      </c>
      <c r="CD25" s="68">
        <f t="shared" si="44"/>
        <v>325500</v>
      </c>
      <c r="CE25" s="68">
        <f t="shared" si="45"/>
        <v>1008000</v>
      </c>
      <c r="CF25" s="68">
        <f t="shared" si="46"/>
        <v>1008000</v>
      </c>
      <c r="CG25" s="68">
        <f t="shared" si="47"/>
        <v>1411200</v>
      </c>
      <c r="CH25" s="68">
        <f t="shared" si="48"/>
        <v>1411200</v>
      </c>
      <c r="CI25" s="68">
        <f t="shared" si="49"/>
        <v>1411200</v>
      </c>
      <c r="CJ25" s="68">
        <f t="shared" si="50"/>
        <v>1764000</v>
      </c>
      <c r="CK25" s="68">
        <f t="shared" si="51"/>
        <v>2469600</v>
      </c>
      <c r="CL25" s="68">
        <f t="shared" si="52"/>
        <v>2469600</v>
      </c>
      <c r="CM25" s="68">
        <f t="shared" si="53"/>
        <v>2963520</v>
      </c>
      <c r="CN25" s="68">
        <f t="shared" si="54"/>
        <v>2963520</v>
      </c>
      <c r="CO25" s="68">
        <f t="shared" si="55"/>
        <v>4148928</v>
      </c>
      <c r="CP25" s="68">
        <f t="shared" si="56"/>
        <v>4148928</v>
      </c>
      <c r="CQ25" s="68">
        <f t="shared" si="20"/>
        <v>4840416</v>
      </c>
      <c r="CR25" s="128">
        <f t="shared" si="21"/>
        <v>4840416</v>
      </c>
      <c r="CS25" s="138"/>
      <c r="CU25" s="76" t="s">
        <v>97</v>
      </c>
      <c r="CV25" s="68">
        <f t="shared" si="27"/>
        <v>0</v>
      </c>
      <c r="CW25" s="68">
        <f t="shared" si="28"/>
        <v>951000</v>
      </c>
      <c r="CX25" s="68">
        <f t="shared" si="29"/>
        <v>2667000</v>
      </c>
      <c r="CY25" s="68">
        <f t="shared" si="30"/>
        <v>5997600</v>
      </c>
      <c r="CZ25" s="68">
        <f t="shared" si="31"/>
        <v>10866240</v>
      </c>
      <c r="DA25" s="68">
        <f t="shared" si="32"/>
        <v>17978688</v>
      </c>
      <c r="DD25" s="83">
        <f t="shared" si="79"/>
        <v>300000</v>
      </c>
      <c r="DF25" s="83">
        <f t="shared" si="80"/>
        <v>1302000</v>
      </c>
      <c r="DH25" s="83">
        <f t="shared" si="81"/>
        <v>4838400</v>
      </c>
      <c r="DJ25" s="83">
        <f t="shared" si="82"/>
        <v>8114400</v>
      </c>
      <c r="DL25" s="83">
        <f t="shared" si="83"/>
        <v>14224896</v>
      </c>
      <c r="DW25" s="120">
        <f t="shared" si="22"/>
        <v>1.9633603387330615E-2</v>
      </c>
      <c r="DX25" s="120">
        <f t="shared" si="23"/>
        <v>4.1287900128032441E-2</v>
      </c>
      <c r="DY25" s="120">
        <f t="shared" si="24"/>
        <v>0.10357621358588696</v>
      </c>
      <c r="DZ25" s="120">
        <f t="shared" si="25"/>
        <v>0.13121100067789007</v>
      </c>
      <c r="EA25" s="120">
        <f t="shared" si="26"/>
        <v>0.17104256263377185</v>
      </c>
    </row>
    <row r="26" spans="1:131" ht="15.5">
      <c r="A26" s="75" t="s">
        <v>113</v>
      </c>
      <c r="B26" s="68">
        <f>SUM(B15:B22)</f>
        <v>0</v>
      </c>
      <c r="C26" s="68">
        <f t="shared" ref="C26:BI26" si="84">SUM(C15:C22)</f>
        <v>0</v>
      </c>
      <c r="D26" s="68">
        <f t="shared" si="84"/>
        <v>0</v>
      </c>
      <c r="E26" s="68">
        <f t="shared" si="84"/>
        <v>0</v>
      </c>
      <c r="F26" s="68">
        <f t="shared" si="84"/>
        <v>0</v>
      </c>
      <c r="G26" s="68">
        <f t="shared" si="84"/>
        <v>0</v>
      </c>
      <c r="H26" s="68">
        <f t="shared" si="84"/>
        <v>0</v>
      </c>
      <c r="I26" s="68">
        <f t="shared" si="84"/>
        <v>0</v>
      </c>
      <c r="J26" s="68">
        <f t="shared" si="84"/>
        <v>0</v>
      </c>
      <c r="K26" s="68">
        <f t="shared" si="84"/>
        <v>1100000</v>
      </c>
      <c r="L26" s="68">
        <f t="shared" si="84"/>
        <v>1100000</v>
      </c>
      <c r="M26" s="68">
        <f>SUM(M15:M22)</f>
        <v>1100000</v>
      </c>
      <c r="N26" s="68">
        <f>SUM(N15:N22)</f>
        <v>1193500</v>
      </c>
      <c r="O26" s="68">
        <f t="shared" si="84"/>
        <v>1193500</v>
      </c>
      <c r="P26" s="68">
        <f t="shared" si="84"/>
        <v>1193500</v>
      </c>
      <c r="Q26" s="68">
        <f t="shared" si="84"/>
        <v>1193500</v>
      </c>
      <c r="R26" s="68">
        <f t="shared" si="84"/>
        <v>1193500</v>
      </c>
      <c r="S26" s="68">
        <f t="shared" si="84"/>
        <v>1193500</v>
      </c>
      <c r="T26" s="68">
        <f t="shared" si="84"/>
        <v>1193500</v>
      </c>
      <c r="U26" s="68">
        <f t="shared" si="84"/>
        <v>1193500</v>
      </c>
      <c r="V26" s="68">
        <f t="shared" si="84"/>
        <v>1193500</v>
      </c>
      <c r="W26" s="68">
        <f t="shared" si="84"/>
        <v>1193500</v>
      </c>
      <c r="X26" s="68">
        <f t="shared" si="84"/>
        <v>1193500</v>
      </c>
      <c r="Y26" s="68">
        <f t="shared" si="84"/>
        <v>1193500</v>
      </c>
      <c r="Z26" s="68">
        <f t="shared" si="84"/>
        <v>1308076</v>
      </c>
      <c r="AA26" s="68">
        <f t="shared" si="84"/>
        <v>1308076</v>
      </c>
      <c r="AB26" s="68">
        <f t="shared" si="84"/>
        <v>1308076</v>
      </c>
      <c r="AC26" s="68">
        <f t="shared" si="84"/>
        <v>1308076</v>
      </c>
      <c r="AD26" s="68">
        <f t="shared" si="84"/>
        <v>1308076</v>
      </c>
      <c r="AE26" s="68">
        <f t="shared" si="84"/>
        <v>1308076</v>
      </c>
      <c r="AF26" s="68">
        <f t="shared" si="84"/>
        <v>1381702</v>
      </c>
      <c r="AG26" s="68">
        <f t="shared" si="84"/>
        <v>1381702</v>
      </c>
      <c r="AH26" s="68">
        <f t="shared" si="84"/>
        <v>1381702</v>
      </c>
      <c r="AI26" s="68">
        <f t="shared" si="84"/>
        <v>1381702</v>
      </c>
      <c r="AJ26" s="68">
        <f t="shared" si="84"/>
        <v>1381702</v>
      </c>
      <c r="AK26" s="68">
        <f t="shared" si="84"/>
        <v>1801702</v>
      </c>
      <c r="AL26" s="68">
        <f t="shared" si="84"/>
        <v>1811215.28</v>
      </c>
      <c r="AM26" s="68">
        <f t="shared" si="84"/>
        <v>1811215.28</v>
      </c>
      <c r="AN26" s="68">
        <f t="shared" si="84"/>
        <v>1811215.28</v>
      </c>
      <c r="AO26" s="68">
        <f t="shared" si="84"/>
        <v>1811215.28</v>
      </c>
      <c r="AP26" s="68">
        <f t="shared" si="84"/>
        <v>1811215.28</v>
      </c>
      <c r="AQ26" s="68">
        <f t="shared" si="84"/>
        <v>1811215.28</v>
      </c>
      <c r="AR26" s="68">
        <f t="shared" si="84"/>
        <v>2080015.28</v>
      </c>
      <c r="AS26" s="68">
        <f t="shared" si="84"/>
        <v>2080015.28</v>
      </c>
      <c r="AT26" s="68">
        <f t="shared" si="84"/>
        <v>2080015.28</v>
      </c>
      <c r="AU26" s="68">
        <f t="shared" si="84"/>
        <v>2080015.28</v>
      </c>
      <c r="AV26" s="68">
        <f t="shared" si="84"/>
        <v>2080015.28</v>
      </c>
      <c r="AW26" s="68">
        <f t="shared" si="84"/>
        <v>2080015.28</v>
      </c>
      <c r="AX26" s="68">
        <f t="shared" si="84"/>
        <v>2125583.8912000004</v>
      </c>
      <c r="AY26" s="68">
        <f t="shared" si="84"/>
        <v>2125583.8912000004</v>
      </c>
      <c r="AZ26" s="68">
        <f t="shared" si="84"/>
        <v>2125583.8912000004</v>
      </c>
      <c r="BA26" s="68">
        <f t="shared" si="84"/>
        <v>2360783.8912000004</v>
      </c>
      <c r="BB26" s="68">
        <f t="shared" si="84"/>
        <v>2360783.8912000004</v>
      </c>
      <c r="BC26" s="68">
        <f t="shared" si="84"/>
        <v>2360783.8912000004</v>
      </c>
      <c r="BD26" s="68">
        <f t="shared" si="84"/>
        <v>2831183.8912000004</v>
      </c>
      <c r="BE26" s="68">
        <f t="shared" si="84"/>
        <v>2831183.8912000004</v>
      </c>
      <c r="BF26" s="68">
        <f t="shared" si="84"/>
        <v>2831183.8912000004</v>
      </c>
      <c r="BG26" s="68">
        <f t="shared" si="84"/>
        <v>2831183.8912000004</v>
      </c>
      <c r="BH26" s="68">
        <f t="shared" si="84"/>
        <v>2831183.8912000004</v>
      </c>
      <c r="BI26" s="68">
        <f t="shared" si="84"/>
        <v>2831183.8912000004</v>
      </c>
      <c r="BJ26" s="68">
        <f t="shared" ref="BJ26:BO26" si="85">SUM(BJ15:BJ22)</f>
        <v>3160463.8912000004</v>
      </c>
      <c r="BK26" s="68">
        <f t="shared" si="85"/>
        <v>3160463.8912000004</v>
      </c>
      <c r="BL26" s="68">
        <f t="shared" si="85"/>
        <v>3160463.8912000004</v>
      </c>
      <c r="BM26" s="68">
        <f t="shared" si="85"/>
        <v>3160463.8912000004</v>
      </c>
      <c r="BN26" s="68">
        <f t="shared" si="85"/>
        <v>3160463.8912000004</v>
      </c>
      <c r="BO26" s="68">
        <f t="shared" si="85"/>
        <v>3160463.8912000004</v>
      </c>
      <c r="BP26" s="32"/>
      <c r="BQ26" s="32"/>
      <c r="BR26" s="32"/>
      <c r="BS26" s="32"/>
      <c r="BT26" s="75" t="s">
        <v>113</v>
      </c>
      <c r="BU26" s="68"/>
      <c r="BV26" s="68"/>
      <c r="BW26" s="68">
        <f>SUM(BW15:BW22)</f>
        <v>0</v>
      </c>
      <c r="BX26" s="68">
        <f t="shared" ref="BX26:CP26" si="86">SUM(BX15:BX22)</f>
        <v>0</v>
      </c>
      <c r="BY26" s="68">
        <f t="shared" si="86"/>
        <v>0</v>
      </c>
      <c r="BZ26" s="68">
        <f>SUM(BZ15:BZ22)</f>
        <v>3300000</v>
      </c>
      <c r="CA26" s="68">
        <f t="shared" si="86"/>
        <v>3580500</v>
      </c>
      <c r="CB26" s="68">
        <f t="shared" si="86"/>
        <v>3580500</v>
      </c>
      <c r="CC26" s="68">
        <f t="shared" si="86"/>
        <v>3580500</v>
      </c>
      <c r="CD26" s="68">
        <f t="shared" si="86"/>
        <v>3580500</v>
      </c>
      <c r="CE26" s="68">
        <f t="shared" si="86"/>
        <v>3924228.0000000005</v>
      </c>
      <c r="CF26" s="68">
        <f t="shared" si="86"/>
        <v>3924228.0000000005</v>
      </c>
      <c r="CG26" s="68">
        <f t="shared" si="86"/>
        <v>4145106.0000000005</v>
      </c>
      <c r="CH26" s="68">
        <f t="shared" si="86"/>
        <v>4565106</v>
      </c>
      <c r="CI26" s="68">
        <f t="shared" si="86"/>
        <v>5433645.8399999999</v>
      </c>
      <c r="CJ26" s="68">
        <f t="shared" si="86"/>
        <v>5433645.8399999999</v>
      </c>
      <c r="CK26" s="68">
        <f t="shared" si="86"/>
        <v>6240045.8399999999</v>
      </c>
      <c r="CL26" s="68">
        <f t="shared" si="86"/>
        <v>6240045.8399999999</v>
      </c>
      <c r="CM26" s="68">
        <f t="shared" si="86"/>
        <v>6611951.6736000003</v>
      </c>
      <c r="CN26" s="68">
        <f t="shared" si="86"/>
        <v>7082351.6736000003</v>
      </c>
      <c r="CO26" s="68">
        <f t="shared" si="86"/>
        <v>8493551.6735999994</v>
      </c>
      <c r="CP26" s="68">
        <f t="shared" si="86"/>
        <v>8493551.6735999994</v>
      </c>
      <c r="CQ26" s="68">
        <f t="shared" si="20"/>
        <v>9481391.6736000013</v>
      </c>
      <c r="CR26" s="128">
        <f t="shared" si="21"/>
        <v>9481391.6736000013</v>
      </c>
      <c r="CS26" s="32"/>
      <c r="CU26" s="75" t="s">
        <v>113</v>
      </c>
      <c r="CV26" s="68">
        <f>SUM(CV15:CV22)</f>
        <v>0</v>
      </c>
      <c r="CW26" s="68">
        <f t="shared" ref="CW26:DA26" si="87">SUM(CW15:CW22)</f>
        <v>10461000</v>
      </c>
      <c r="CX26" s="68">
        <f t="shared" si="87"/>
        <v>15009456</v>
      </c>
      <c r="CY26" s="68">
        <f t="shared" si="87"/>
        <v>19577503.68</v>
      </c>
      <c r="CZ26" s="68">
        <f t="shared" si="87"/>
        <v>26174395.027199998</v>
      </c>
      <c r="DA26" s="68">
        <f t="shared" si="87"/>
        <v>35949886.694399998</v>
      </c>
      <c r="DD26" s="83">
        <f t="shared" si="79"/>
        <v>3300000</v>
      </c>
      <c r="DF26" s="83">
        <f t="shared" si="80"/>
        <v>14322000</v>
      </c>
      <c r="DH26" s="83">
        <f t="shared" si="81"/>
        <v>16558668</v>
      </c>
      <c r="DJ26" s="83">
        <f t="shared" si="82"/>
        <v>23347383.360000003</v>
      </c>
      <c r="DL26" s="83">
        <f t="shared" si="83"/>
        <v>30446206.694399998</v>
      </c>
      <c r="DW26" s="120">
        <f t="shared" si="22"/>
        <v>0.21596963726063678</v>
      </c>
      <c r="DX26" s="120">
        <f t="shared" si="23"/>
        <v>0.45416690140835692</v>
      </c>
      <c r="DY26" s="120">
        <f t="shared" si="24"/>
        <v>0.35447340721432535</v>
      </c>
      <c r="DZ26" s="120">
        <f t="shared" si="25"/>
        <v>0.37753050550575762</v>
      </c>
      <c r="EA26" s="120">
        <f t="shared" si="26"/>
        <v>0.3660903542273824</v>
      </c>
    </row>
    <row r="27" spans="1:131" ht="15.5">
      <c r="A27" s="75" t="s">
        <v>117</v>
      </c>
      <c r="B27" s="68">
        <f>SUM(B24:B25)+B26</f>
        <v>0</v>
      </c>
      <c r="C27" s="68">
        <f>SUM(C24:C25)+C26</f>
        <v>0</v>
      </c>
      <c r="D27" s="68">
        <f t="shared" ref="D27:BI27" si="88">SUM(D24:D25)+D26</f>
        <v>0</v>
      </c>
      <c r="E27" s="68">
        <f t="shared" si="88"/>
        <v>0</v>
      </c>
      <c r="F27" s="68">
        <f t="shared" si="88"/>
        <v>0</v>
      </c>
      <c r="G27" s="68">
        <f t="shared" si="88"/>
        <v>0</v>
      </c>
      <c r="H27" s="68">
        <f t="shared" si="88"/>
        <v>0</v>
      </c>
      <c r="I27" s="68">
        <f t="shared" si="88"/>
        <v>0</v>
      </c>
      <c r="J27" s="68">
        <f t="shared" si="88"/>
        <v>0</v>
      </c>
      <c r="K27" s="68">
        <f t="shared" si="88"/>
        <v>1320000</v>
      </c>
      <c r="L27" s="68">
        <f t="shared" si="88"/>
        <v>1320000</v>
      </c>
      <c r="M27" s="68">
        <f t="shared" si="88"/>
        <v>1320000</v>
      </c>
      <c r="N27" s="68">
        <f t="shared" si="88"/>
        <v>1432200</v>
      </c>
      <c r="O27" s="68">
        <f t="shared" si="88"/>
        <v>1432200</v>
      </c>
      <c r="P27" s="68">
        <f t="shared" si="88"/>
        <v>1432200</v>
      </c>
      <c r="Q27" s="68">
        <f t="shared" si="88"/>
        <v>1432200</v>
      </c>
      <c r="R27" s="68">
        <f t="shared" si="88"/>
        <v>1432200</v>
      </c>
      <c r="S27" s="68">
        <f t="shared" si="88"/>
        <v>1432200</v>
      </c>
      <c r="T27" s="68">
        <f t="shared" si="88"/>
        <v>1432200</v>
      </c>
      <c r="U27" s="68">
        <f t="shared" si="88"/>
        <v>1432200</v>
      </c>
      <c r="V27" s="68">
        <f t="shared" si="88"/>
        <v>1432200</v>
      </c>
      <c r="W27" s="68">
        <f t="shared" si="88"/>
        <v>1432200</v>
      </c>
      <c r="X27" s="68">
        <f t="shared" si="88"/>
        <v>1432200</v>
      </c>
      <c r="Y27" s="68">
        <f t="shared" si="88"/>
        <v>1432200</v>
      </c>
      <c r="Z27" s="68">
        <f t="shared" si="88"/>
        <v>1786775.2</v>
      </c>
      <c r="AA27" s="68">
        <f t="shared" si="88"/>
        <v>1786775.2</v>
      </c>
      <c r="AB27" s="68">
        <f t="shared" si="88"/>
        <v>1786775.2</v>
      </c>
      <c r="AC27" s="68">
        <f t="shared" si="88"/>
        <v>1786775.2</v>
      </c>
      <c r="AD27" s="68">
        <f t="shared" si="88"/>
        <v>1786775.2</v>
      </c>
      <c r="AE27" s="68">
        <f t="shared" si="88"/>
        <v>1786775.2</v>
      </c>
      <c r="AF27" s="68">
        <f t="shared" si="88"/>
        <v>1994801.2</v>
      </c>
      <c r="AG27" s="68">
        <f t="shared" si="88"/>
        <v>1994801.2</v>
      </c>
      <c r="AH27" s="68">
        <f t="shared" si="88"/>
        <v>1994801.2</v>
      </c>
      <c r="AI27" s="68">
        <f t="shared" si="88"/>
        <v>1994801.2</v>
      </c>
      <c r="AJ27" s="68">
        <f t="shared" si="88"/>
        <v>1994801.2</v>
      </c>
      <c r="AK27" s="68">
        <f t="shared" si="88"/>
        <v>2414801.2000000002</v>
      </c>
      <c r="AL27" s="68">
        <f t="shared" si="88"/>
        <v>2424314.48</v>
      </c>
      <c r="AM27" s="68">
        <f t="shared" si="88"/>
        <v>2424314.48</v>
      </c>
      <c r="AN27" s="68">
        <f t="shared" si="88"/>
        <v>2424314.48</v>
      </c>
      <c r="AO27" s="68">
        <f t="shared" si="88"/>
        <v>2541914.48</v>
      </c>
      <c r="AP27" s="68">
        <f t="shared" si="88"/>
        <v>2541914.48</v>
      </c>
      <c r="AQ27" s="68">
        <f t="shared" si="88"/>
        <v>2541914.48</v>
      </c>
      <c r="AR27" s="68">
        <f t="shared" si="88"/>
        <v>3045914.48</v>
      </c>
      <c r="AS27" s="68">
        <f t="shared" si="88"/>
        <v>3045914.48</v>
      </c>
      <c r="AT27" s="68">
        <f t="shared" si="88"/>
        <v>3045914.48</v>
      </c>
      <c r="AU27" s="68">
        <f t="shared" si="88"/>
        <v>3045914.48</v>
      </c>
      <c r="AV27" s="68">
        <f t="shared" si="88"/>
        <v>3045914.48</v>
      </c>
      <c r="AW27" s="68">
        <f t="shared" si="88"/>
        <v>3045914.48</v>
      </c>
      <c r="AX27" s="68">
        <f t="shared" si="88"/>
        <v>3261831.0592000005</v>
      </c>
      <c r="AY27" s="68">
        <f t="shared" si="88"/>
        <v>3261831.0592000005</v>
      </c>
      <c r="AZ27" s="68">
        <f t="shared" si="88"/>
        <v>3261831.0592000005</v>
      </c>
      <c r="BA27" s="68">
        <f t="shared" si="88"/>
        <v>3497031.0592000005</v>
      </c>
      <c r="BB27" s="68">
        <f t="shared" si="88"/>
        <v>3497031.0592000005</v>
      </c>
      <c r="BC27" s="68">
        <f t="shared" si="88"/>
        <v>3497031.0592000005</v>
      </c>
      <c r="BD27" s="68">
        <f t="shared" si="88"/>
        <v>4362567.0592</v>
      </c>
      <c r="BE27" s="68">
        <f t="shared" si="88"/>
        <v>4362567.0592</v>
      </c>
      <c r="BF27" s="68">
        <f t="shared" si="88"/>
        <v>4362567.0592</v>
      </c>
      <c r="BG27" s="68">
        <f t="shared" si="88"/>
        <v>4362567.0592</v>
      </c>
      <c r="BH27" s="68">
        <f t="shared" si="88"/>
        <v>4362567.0592</v>
      </c>
      <c r="BI27" s="68">
        <f t="shared" si="88"/>
        <v>4362567.0592</v>
      </c>
      <c r="BJ27" s="68">
        <f t="shared" ref="BJ27:BO27" si="89">SUM(BJ24:BJ25)+BJ26</f>
        <v>4922343.0592</v>
      </c>
      <c r="BK27" s="68">
        <f t="shared" si="89"/>
        <v>4922343.0592</v>
      </c>
      <c r="BL27" s="68">
        <f t="shared" si="89"/>
        <v>4922343.0592</v>
      </c>
      <c r="BM27" s="68">
        <f t="shared" si="89"/>
        <v>4922343.0592</v>
      </c>
      <c r="BN27" s="68">
        <f t="shared" si="89"/>
        <v>4922343.0592</v>
      </c>
      <c r="BO27" s="68">
        <f t="shared" si="89"/>
        <v>4922343.0592</v>
      </c>
      <c r="BP27" s="32"/>
      <c r="BQ27" s="32"/>
      <c r="BR27" s="32"/>
      <c r="BS27" s="32"/>
      <c r="BT27" s="75" t="s">
        <v>117</v>
      </c>
      <c r="BU27" s="68"/>
      <c r="BV27" s="68"/>
      <c r="BW27" s="68">
        <f>SUM(BW24:BW25)+BW26</f>
        <v>0</v>
      </c>
      <c r="BX27" s="68">
        <f t="shared" ref="BX27:CP27" si="90">SUM(BX24:BX25)+BX26</f>
        <v>0</v>
      </c>
      <c r="BY27" s="68">
        <f t="shared" si="90"/>
        <v>0</v>
      </c>
      <c r="BZ27" s="68">
        <f>SUM(BZ24:BZ25)+BZ26</f>
        <v>3960000</v>
      </c>
      <c r="CA27" s="68">
        <f t="shared" si="90"/>
        <v>4296600</v>
      </c>
      <c r="CB27" s="68">
        <f t="shared" si="90"/>
        <v>4296600</v>
      </c>
      <c r="CC27" s="68">
        <f t="shared" si="90"/>
        <v>4296600</v>
      </c>
      <c r="CD27" s="68">
        <f t="shared" si="90"/>
        <v>4296600</v>
      </c>
      <c r="CE27" s="68">
        <f t="shared" si="90"/>
        <v>5360325.6000000006</v>
      </c>
      <c r="CF27" s="68">
        <f t="shared" si="90"/>
        <v>5360325.6000000006</v>
      </c>
      <c r="CG27" s="68">
        <f t="shared" si="90"/>
        <v>5984403.6000000006</v>
      </c>
      <c r="CH27" s="68">
        <f t="shared" si="90"/>
        <v>6404403.5999999996</v>
      </c>
      <c r="CI27" s="68">
        <f t="shared" si="90"/>
        <v>7272943.4399999995</v>
      </c>
      <c r="CJ27" s="68">
        <f t="shared" si="90"/>
        <v>7625743.4399999995</v>
      </c>
      <c r="CK27" s="68">
        <f t="shared" si="90"/>
        <v>9137743.4399999995</v>
      </c>
      <c r="CL27" s="68">
        <f t="shared" si="90"/>
        <v>9137743.4399999995</v>
      </c>
      <c r="CM27" s="68">
        <f t="shared" si="90"/>
        <v>10020693.1776</v>
      </c>
      <c r="CN27" s="68">
        <f t="shared" si="90"/>
        <v>10491093.1776</v>
      </c>
      <c r="CO27" s="68">
        <f t="shared" si="90"/>
        <v>13087701.1776</v>
      </c>
      <c r="CP27" s="68">
        <f t="shared" si="90"/>
        <v>13087701.1776</v>
      </c>
      <c r="CQ27" s="68">
        <f t="shared" si="20"/>
        <v>14767029.1776</v>
      </c>
      <c r="CR27" s="128">
        <f t="shared" si="21"/>
        <v>14767029.1776</v>
      </c>
      <c r="CS27" s="32"/>
      <c r="CU27" s="75" t="s">
        <v>117</v>
      </c>
      <c r="CV27" s="68">
        <f>SUM(CV24:CV25)+CV26</f>
        <v>0</v>
      </c>
      <c r="CW27" s="68">
        <f t="shared" ref="CW27:DA27" si="91">SUM(CW24:CW25)+CW26</f>
        <v>12553200</v>
      </c>
      <c r="CX27" s="68">
        <f t="shared" si="91"/>
        <v>19313851.199999999</v>
      </c>
      <c r="CY27" s="68">
        <f t="shared" si="91"/>
        <v>27287494.079999998</v>
      </c>
      <c r="CZ27" s="68">
        <f t="shared" si="91"/>
        <v>38787273.235200003</v>
      </c>
      <c r="DA27" s="68">
        <f t="shared" si="91"/>
        <v>55709460.7104</v>
      </c>
      <c r="DD27" s="83">
        <f t="shared" si="79"/>
        <v>3960000</v>
      </c>
      <c r="DF27" s="83">
        <f t="shared" si="80"/>
        <v>17186400</v>
      </c>
      <c r="DH27" s="83">
        <f t="shared" si="81"/>
        <v>23109458.399999995</v>
      </c>
      <c r="DJ27" s="83">
        <f t="shared" si="82"/>
        <v>33174173.760000002</v>
      </c>
      <c r="DL27" s="83">
        <f t="shared" si="83"/>
        <v>46451988.710400015</v>
      </c>
      <c r="DW27" s="120">
        <f t="shared" si="22"/>
        <v>0.25916356471276414</v>
      </c>
      <c r="DX27" s="120">
        <f t="shared" si="23"/>
        <v>0.54500028169002823</v>
      </c>
      <c r="DY27" s="120">
        <f t="shared" si="24"/>
        <v>0.49470696905848399</v>
      </c>
      <c r="DZ27" s="120">
        <f t="shared" si="25"/>
        <v>0.53643110220247991</v>
      </c>
      <c r="EA27" s="120">
        <f t="shared" si="26"/>
        <v>0.55854659242934757</v>
      </c>
    </row>
    <row r="28" spans="1:131" ht="15.5">
      <c r="A28" s="68" t="s">
        <v>118</v>
      </c>
      <c r="B28" s="68">
        <f>B26*'Ключевые условия (Assumptions)'!$C$17</f>
        <v>0</v>
      </c>
      <c r="C28" s="68">
        <f>C26*'Ключевые условия (Assumptions)'!$C$17</f>
        <v>0</v>
      </c>
      <c r="D28" s="68">
        <f>D26*'Ключевые условия (Assumptions)'!$C$17</f>
        <v>0</v>
      </c>
      <c r="E28" s="68">
        <f>E26*'Ключевые условия (Assumptions)'!$C$17</f>
        <v>0</v>
      </c>
      <c r="F28" s="68">
        <f>F26*'Ключевые условия (Assumptions)'!$C$17</f>
        <v>0</v>
      </c>
      <c r="G28" s="68">
        <f>G26*'Ключевые условия (Assumptions)'!$C$17</f>
        <v>0</v>
      </c>
      <c r="H28" s="68">
        <f>H26*'Ключевые условия (Assumptions)'!$C$17</f>
        <v>0</v>
      </c>
      <c r="I28" s="68">
        <f>I26*'Ключевые условия (Assumptions)'!$C$17</f>
        <v>0</v>
      </c>
      <c r="J28" s="68">
        <f>J26*'Ключевые условия (Assumptions)'!$C$17</f>
        <v>0</v>
      </c>
      <c r="K28" s="68">
        <f>K26*'Ключевые условия (Assumptions)'!$C$17</f>
        <v>143000</v>
      </c>
      <c r="L28" s="68">
        <f>L26*'Ключевые условия (Assumptions)'!$C$17</f>
        <v>143000</v>
      </c>
      <c r="M28" s="68">
        <f>M26*'Ключевые условия (Assumptions)'!$C$17</f>
        <v>143000</v>
      </c>
      <c r="N28" s="68">
        <f>N26*'Ключевые условия (Assumptions)'!$C$17</f>
        <v>155155</v>
      </c>
      <c r="O28" s="68">
        <f>O26*'Ключевые условия (Assumptions)'!$C$17</f>
        <v>155155</v>
      </c>
      <c r="P28" s="68">
        <f>P26*'Ключевые условия (Assumptions)'!$C$17</f>
        <v>155155</v>
      </c>
      <c r="Q28" s="68">
        <f>Q26*'Ключевые условия (Assumptions)'!$C$17</f>
        <v>155155</v>
      </c>
      <c r="R28" s="68">
        <f>R26*'Ключевые условия (Assumptions)'!$C$17</f>
        <v>155155</v>
      </c>
      <c r="S28" s="68">
        <f>S26*'Ключевые условия (Assumptions)'!$C$17</f>
        <v>155155</v>
      </c>
      <c r="T28" s="68">
        <f>T26*'Ключевые условия (Assumptions)'!$C$17</f>
        <v>155155</v>
      </c>
      <c r="U28" s="68">
        <f>U26*'Ключевые условия (Assumptions)'!$C$17</f>
        <v>155155</v>
      </c>
      <c r="V28" s="68">
        <f>V26*'Ключевые условия (Assumptions)'!$C$17</f>
        <v>155155</v>
      </c>
      <c r="W28" s="68">
        <f>W26*'Ключевые условия (Assumptions)'!$C$17</f>
        <v>155155</v>
      </c>
      <c r="X28" s="68">
        <f>X26*'Ключевые условия (Assumptions)'!$C$17</f>
        <v>155155</v>
      </c>
      <c r="Y28" s="68">
        <f>Y26*'Ключевые условия (Assumptions)'!$C$17</f>
        <v>155155</v>
      </c>
      <c r="Z28" s="68">
        <f>Z26*'Ключевые условия (Assumptions)'!$C$17</f>
        <v>170049.88</v>
      </c>
      <c r="AA28" s="68">
        <f>AA26*'Ключевые условия (Assumptions)'!$C$17</f>
        <v>170049.88</v>
      </c>
      <c r="AB28" s="68">
        <f>AB26*'Ключевые условия (Assumptions)'!$C$17</f>
        <v>170049.88</v>
      </c>
      <c r="AC28" s="68">
        <f>AC26*'Ключевые условия (Assumptions)'!$C$17</f>
        <v>170049.88</v>
      </c>
      <c r="AD28" s="68">
        <f>AD26*'Ключевые условия (Assumptions)'!$C$17</f>
        <v>170049.88</v>
      </c>
      <c r="AE28" s="68">
        <f>AE26*'Ключевые условия (Assumptions)'!$C$17</f>
        <v>170049.88</v>
      </c>
      <c r="AF28" s="68">
        <f>AF26*'Ключевые условия (Assumptions)'!$C$17</f>
        <v>179621.26</v>
      </c>
      <c r="AG28" s="68">
        <f>AG26*'Ключевые условия (Assumptions)'!$C$17</f>
        <v>179621.26</v>
      </c>
      <c r="AH28" s="68">
        <f>AH26*'Ключевые условия (Assumptions)'!$C$17</f>
        <v>179621.26</v>
      </c>
      <c r="AI28" s="68">
        <f>AI26*'Ключевые условия (Assumptions)'!$C$17</f>
        <v>179621.26</v>
      </c>
      <c r="AJ28" s="68">
        <f>AJ26*'Ключевые условия (Assumptions)'!$C$17</f>
        <v>179621.26</v>
      </c>
      <c r="AK28" s="68">
        <f>AK26*'Ключевые условия (Assumptions)'!$C$17</f>
        <v>234221.26</v>
      </c>
      <c r="AL28" s="68">
        <f>AL26*'Ключевые условия (Assumptions)'!$C$17</f>
        <v>235457.98640000002</v>
      </c>
      <c r="AM28" s="68">
        <f>AM26*'Ключевые условия (Assumptions)'!$C$17</f>
        <v>235457.98640000002</v>
      </c>
      <c r="AN28" s="68">
        <f>AN26*'Ключевые условия (Assumptions)'!$C$17</f>
        <v>235457.98640000002</v>
      </c>
      <c r="AO28" s="68">
        <f>AO26*'Ключевые условия (Assumptions)'!$C$17</f>
        <v>235457.98640000002</v>
      </c>
      <c r="AP28" s="68">
        <f>AP26*'Ключевые условия (Assumptions)'!$C$17</f>
        <v>235457.98640000002</v>
      </c>
      <c r="AQ28" s="68">
        <f>AQ26*'Ключевые условия (Assumptions)'!$C$17</f>
        <v>235457.98640000002</v>
      </c>
      <c r="AR28" s="68">
        <f>AR26*'Ключевые условия (Assumptions)'!$C$17</f>
        <v>270401.98639999999</v>
      </c>
      <c r="AS28" s="68">
        <f>AS26*'Ключевые условия (Assumptions)'!$C$17</f>
        <v>270401.98639999999</v>
      </c>
      <c r="AT28" s="68">
        <f>AT26*'Ключевые условия (Assumptions)'!$C$17</f>
        <v>270401.98639999999</v>
      </c>
      <c r="AU28" s="68">
        <f>AU26*'Ключевые условия (Assumptions)'!$C$17</f>
        <v>270401.98639999999</v>
      </c>
      <c r="AV28" s="68">
        <f>AV26*'Ключевые условия (Assumptions)'!$C$17</f>
        <v>270401.98639999999</v>
      </c>
      <c r="AW28" s="68">
        <f>AW26*'Ключевые условия (Assumptions)'!$C$17</f>
        <v>270401.98639999999</v>
      </c>
      <c r="AX28" s="68">
        <f>AX26*'Ключевые условия (Assumptions)'!$C$17</f>
        <v>276325.90585600008</v>
      </c>
      <c r="AY28" s="68">
        <f>AY26*'Ключевые условия (Assumptions)'!$C$17</f>
        <v>276325.90585600008</v>
      </c>
      <c r="AZ28" s="68">
        <f>AZ26*'Ключевые условия (Assumptions)'!$C$17</f>
        <v>276325.90585600008</v>
      </c>
      <c r="BA28" s="68">
        <f>BA26*'Ключевые условия (Assumptions)'!$C$17</f>
        <v>306901.90585600008</v>
      </c>
      <c r="BB28" s="68">
        <f>BB26*'Ключевые условия (Assumptions)'!$C$17</f>
        <v>306901.90585600008</v>
      </c>
      <c r="BC28" s="68">
        <f>BC26*'Ключевые условия (Assumptions)'!$C$17</f>
        <v>306901.90585600008</v>
      </c>
      <c r="BD28" s="68">
        <f>BD26*'Ключевые условия (Assumptions)'!$C$17</f>
        <v>368053.90585600008</v>
      </c>
      <c r="BE28" s="68">
        <f>BE26*'Ключевые условия (Assumptions)'!$C$17</f>
        <v>368053.90585600008</v>
      </c>
      <c r="BF28" s="68">
        <f>BF26*'Ключевые условия (Assumptions)'!$C$17</f>
        <v>368053.90585600008</v>
      </c>
      <c r="BG28" s="68">
        <f>BG26*'Ключевые условия (Assumptions)'!$C$17</f>
        <v>368053.90585600008</v>
      </c>
      <c r="BH28" s="68">
        <f>BH26*'Ключевые условия (Assumptions)'!$C$17</f>
        <v>368053.90585600008</v>
      </c>
      <c r="BI28" s="68">
        <f>BI26*'Ключевые условия (Assumptions)'!$C$17</f>
        <v>368053.90585600008</v>
      </c>
      <c r="BJ28" s="68">
        <f>BJ26*'Ключевые условия (Assumptions)'!$C$17</f>
        <v>410860.30585600005</v>
      </c>
      <c r="BK28" s="68">
        <f>BK26*'Ключевые условия (Assumptions)'!$C$17</f>
        <v>410860.30585600005</v>
      </c>
      <c r="BL28" s="68">
        <f>BL26*'Ключевые условия (Assumptions)'!$C$17</f>
        <v>410860.30585600005</v>
      </c>
      <c r="BM28" s="68">
        <f>BM26*'Ключевые условия (Assumptions)'!$C$17</f>
        <v>410860.30585600005</v>
      </c>
      <c r="BN28" s="68">
        <f>BN26*'Ключевые условия (Assumptions)'!$C$17</f>
        <v>410860.30585600005</v>
      </c>
      <c r="BO28" s="68">
        <f>BO26*'Ключевые условия (Assumptions)'!$C$17</f>
        <v>410860.30585600005</v>
      </c>
      <c r="BP28" s="32"/>
      <c r="BQ28" s="32"/>
      <c r="BR28" s="32"/>
      <c r="BS28" s="32"/>
      <c r="BT28" s="68" t="s">
        <v>118</v>
      </c>
      <c r="BU28" s="68"/>
      <c r="BV28" s="68"/>
      <c r="BW28" s="68">
        <f>SUM(B28:D28)</f>
        <v>0</v>
      </c>
      <c r="BX28" s="68">
        <f>SUM(E28:G28)</f>
        <v>0</v>
      </c>
      <c r="BY28" s="68">
        <f>SUM(H28:J28)</f>
        <v>0</v>
      </c>
      <c r="BZ28" s="68">
        <f>SUM(K28:M28)</f>
        <v>429000</v>
      </c>
      <c r="CA28" s="68">
        <f>SUM(N28:P28)</f>
        <v>465465</v>
      </c>
      <c r="CB28" s="68">
        <f>SUM(Q28:S28)</f>
        <v>465465</v>
      </c>
      <c r="CC28" s="68">
        <f>SUM(T28:V28)</f>
        <v>465465</v>
      </c>
      <c r="CD28" s="68">
        <f>SUM(W28:Y28)</f>
        <v>465465</v>
      </c>
      <c r="CE28" s="68">
        <f>SUM(Z28:AB28)</f>
        <v>510149.64</v>
      </c>
      <c r="CF28" s="68">
        <f>SUM(AC28:AE28)</f>
        <v>510149.64</v>
      </c>
      <c r="CG28" s="68">
        <f>SUM(AF28:AH28)</f>
        <v>538863.78</v>
      </c>
      <c r="CH28" s="68">
        <f>SUM(AI28:AK28)</f>
        <v>593463.78</v>
      </c>
      <c r="CI28" s="68">
        <f>SUM(AL28:AN28)</f>
        <v>706373.95920000004</v>
      </c>
      <c r="CJ28" s="68">
        <f>SUM(AO28:AQ28)</f>
        <v>706373.95920000004</v>
      </c>
      <c r="CK28" s="68">
        <f>SUM(AR28:AT28)</f>
        <v>811205.95919999992</v>
      </c>
      <c r="CL28" s="68">
        <f>SUM(AU28:AW28)</f>
        <v>811205.95919999992</v>
      </c>
      <c r="CM28" s="68">
        <f>SUM(AY28:BA28)</f>
        <v>859553.71756800031</v>
      </c>
      <c r="CN28" s="68">
        <f>SUM(BA28:BC28)</f>
        <v>920705.71756800031</v>
      </c>
      <c r="CO28" s="68">
        <f>SUM(BD28:BF28)</f>
        <v>1104161.7175680003</v>
      </c>
      <c r="CP28" s="68">
        <f>SUM(BG28:BI28)</f>
        <v>1104161.7175680003</v>
      </c>
      <c r="CQ28" s="68">
        <f t="shared" si="20"/>
        <v>1232580.917568</v>
      </c>
      <c r="CR28" s="128">
        <f t="shared" si="21"/>
        <v>1232580.917568</v>
      </c>
      <c r="CS28" s="32"/>
      <c r="CU28" s="68" t="s">
        <v>118</v>
      </c>
      <c r="CV28" s="68">
        <f t="shared" si="27"/>
        <v>0</v>
      </c>
      <c r="CW28" s="68">
        <f t="shared" si="28"/>
        <v>1359930</v>
      </c>
      <c r="CX28" s="68">
        <f t="shared" si="29"/>
        <v>1951229.2800000003</v>
      </c>
      <c r="CY28" s="68">
        <f t="shared" si="30"/>
        <v>2545075.4783999999</v>
      </c>
      <c r="CZ28" s="68">
        <f t="shared" si="31"/>
        <v>3402671.3535360005</v>
      </c>
      <c r="DA28" s="68">
        <f t="shared" si="32"/>
        <v>4673485.2702720007</v>
      </c>
      <c r="DD28" s="83">
        <f t="shared" si="79"/>
        <v>429000</v>
      </c>
      <c r="DF28" s="83">
        <f t="shared" si="80"/>
        <v>1861860</v>
      </c>
      <c r="DH28" s="83">
        <f t="shared" si="81"/>
        <v>2152626.84</v>
      </c>
      <c r="DJ28" s="83">
        <f t="shared" si="82"/>
        <v>3035159.8367999997</v>
      </c>
      <c r="DL28" s="83">
        <f t="shared" si="83"/>
        <v>3958006.8702720017</v>
      </c>
      <c r="DW28" s="120">
        <f t="shared" si="22"/>
        <v>2.807605284388278E-2</v>
      </c>
      <c r="DX28" s="120">
        <f t="shared" si="23"/>
        <v>5.9041697183086397E-2</v>
      </c>
      <c r="DY28" s="120">
        <f t="shared" si="24"/>
        <v>4.6081542937862291E-2</v>
      </c>
      <c r="DZ28" s="120">
        <f t="shared" si="25"/>
        <v>4.9078965715748477E-2</v>
      </c>
      <c r="EA28" s="120">
        <f t="shared" si="26"/>
        <v>4.7591746049559736E-2</v>
      </c>
    </row>
    <row r="29" spans="1:131" ht="15.5">
      <c r="A29" s="68" t="s">
        <v>115</v>
      </c>
      <c r="B29" s="68"/>
      <c r="C29" s="68"/>
      <c r="D29" s="68"/>
      <c r="E29" s="68"/>
      <c r="F29" s="68"/>
      <c r="G29" s="68"/>
      <c r="H29" s="68"/>
      <c r="I29" s="68"/>
      <c r="J29" s="68"/>
      <c r="K29" s="68">
        <f>'Ключевые условия (Assumptions)'!$C$21*'Ключевые условия (Assumptions)'!$C$110*'Ключевые условия (Assumptions)'!$C$19</f>
        <v>61716.899999999994</v>
      </c>
      <c r="L29" s="68">
        <f>'Ключевые условия (Assumptions)'!$C$21*'Ключевые условия (Assumptions)'!$C$110*'Ключевые условия (Assumptions)'!$C$19</f>
        <v>61716.899999999994</v>
      </c>
      <c r="M29" s="68">
        <f>'Ключевые условия (Assumptions)'!$C$21*'Ключевые условия (Assumptions)'!$C$110*'Ключевые условия (Assumptions)'!$C$19</f>
        <v>61716.899999999994</v>
      </c>
      <c r="N29" s="68">
        <f>'Ключевые условия (Assumptions)'!$C$21*'Ключевые условия (Assumptions)'!$C$110*'Ключевые условия (Assumptions)'!$C$19</f>
        <v>61716.899999999994</v>
      </c>
      <c r="O29" s="68">
        <f>'Ключевые условия (Assumptions)'!$C$21*'Ключевые условия (Assumptions)'!$C$110*'Ключевые условия (Assumptions)'!$C$19</f>
        <v>61716.899999999994</v>
      </c>
      <c r="P29" s="68">
        <f>'Ключевые условия (Assumptions)'!$C$21*'Ключевые условия (Assumptions)'!$C$110*'Ключевые условия (Assumptions)'!$C$19</f>
        <v>61716.899999999994</v>
      </c>
      <c r="Q29" s="68">
        <f>'Ключевые условия (Assumptions)'!$C$21*'Ключевые условия (Assumptions)'!$C$110*'Ключевые условия (Assumptions)'!$C$19</f>
        <v>61716.899999999994</v>
      </c>
      <c r="R29" s="68">
        <f>'Ключевые условия (Assumptions)'!$C$21*'Ключевые условия (Assumptions)'!$C$110*'Ключевые условия (Assumptions)'!$C$19</f>
        <v>61716.899999999994</v>
      </c>
      <c r="S29" s="68">
        <f>'Ключевые условия (Assumptions)'!$C$21*'Ключевые условия (Assumptions)'!$C$110*'Ключевые условия (Assumptions)'!$C$19</f>
        <v>61716.899999999994</v>
      </c>
      <c r="T29" s="68">
        <f>'Ключевые условия (Assumptions)'!$C$21*'Ключевые условия (Assumptions)'!$C$110*'Ключевые условия (Assumptions)'!$C$19</f>
        <v>61716.899999999994</v>
      </c>
      <c r="U29" s="68">
        <f>'Ключевые условия (Assumptions)'!$C$21*'Ключевые условия (Assumptions)'!$C$110*'Ключевые условия (Assumptions)'!$C$19</f>
        <v>61716.899999999994</v>
      </c>
      <c r="V29" s="68">
        <f>'Ключевые условия (Assumptions)'!$C$21*'Ключевые условия (Assumptions)'!$C$110*'Ключевые условия (Assumptions)'!$C$19</f>
        <v>61716.899999999994</v>
      </c>
      <c r="W29" s="68">
        <f>'Ключевые условия (Assumptions)'!$C$21*'Ключевые условия (Assumptions)'!$C$110*'Ключевые условия (Assumptions)'!$C$19</f>
        <v>61716.899999999994</v>
      </c>
      <c r="X29" s="68">
        <f>'Ключевые условия (Assumptions)'!$C$21*'Ключевые условия (Assumptions)'!$C$110*'Ключевые условия (Assumptions)'!$C$19</f>
        <v>61716.899999999994</v>
      </c>
      <c r="Y29" s="68">
        <f>'Ключевые условия (Assumptions)'!$C$21*'Ключевые условия (Assumptions)'!$C$110*'Ключевые условия (Assumptions)'!$C$19</f>
        <v>61716.899999999994</v>
      </c>
      <c r="Z29" s="68">
        <f>'Ключевые условия (Assumptions)'!$C$21*'Ключевые условия (Assumptions)'!$C$110*'Ключевые условия (Assumptions)'!$C$19</f>
        <v>61716.899999999994</v>
      </c>
      <c r="AA29" s="68">
        <f>'Ключевые условия (Assumptions)'!$C$21*'Ключевые условия (Assumptions)'!$C$110*'Ключевые условия (Assumptions)'!$C$19</f>
        <v>61716.899999999994</v>
      </c>
      <c r="AB29" s="68">
        <f>'Ключевые условия (Assumptions)'!$C$21*'Ключевые условия (Assumptions)'!$C$110*'Ключевые условия (Assumptions)'!$C$19</f>
        <v>61716.899999999994</v>
      </c>
      <c r="AC29" s="68">
        <f>'Ключевые условия (Assumptions)'!$C$21*'Ключевые условия (Assumptions)'!$C$110*'Ключевые условия (Assumptions)'!$C$19</f>
        <v>61716.899999999994</v>
      </c>
      <c r="AD29" s="68">
        <f>'Ключевые условия (Assumptions)'!$C$21*'Ключевые условия (Assumptions)'!$C$110*'Ключевые условия (Assumptions)'!$C$19</f>
        <v>61716.899999999994</v>
      </c>
      <c r="AE29" s="68">
        <f>'Ключевые условия (Assumptions)'!$C$21*'Ключевые условия (Assumptions)'!$C$110*'Ключевые условия (Assumptions)'!$C$19</f>
        <v>61716.899999999994</v>
      </c>
      <c r="AF29" s="68">
        <f>'Ключевые условия (Assumptions)'!$C$21*'Ключевые условия (Assumptions)'!$C$110*'Ключевые условия (Assumptions)'!$C$19</f>
        <v>61716.899999999994</v>
      </c>
      <c r="AG29" s="68">
        <f>'Ключевые условия (Assumptions)'!$C$21*'Ключевые условия (Assumptions)'!$C$110*'Ключевые условия (Assumptions)'!$C$19</f>
        <v>61716.899999999994</v>
      </c>
      <c r="AH29" s="68">
        <f>'Ключевые условия (Assumptions)'!$C$21*'Ключевые условия (Assumptions)'!$C$110*'Ключевые условия (Assumptions)'!$C$19</f>
        <v>61716.899999999994</v>
      </c>
      <c r="AI29" s="68">
        <f>'Ключевые условия (Assumptions)'!$C$21*'Ключевые условия (Assumptions)'!$C$110*'Ключевые условия (Assumptions)'!$C$19</f>
        <v>61716.899999999994</v>
      </c>
      <c r="AJ29" s="68">
        <f>'Ключевые условия (Assumptions)'!$C$21*'Ключевые условия (Assumptions)'!$C$110*'Ключевые условия (Assumptions)'!$C$19</f>
        <v>61716.899999999994</v>
      </c>
      <c r="AK29" s="68">
        <f>'Ключевые условия (Assumptions)'!$C$21*'Ключевые условия (Assumptions)'!$C$110*'Ключевые условия (Assumptions)'!$C$19</f>
        <v>61716.899999999994</v>
      </c>
      <c r="AL29" s="68">
        <f>'Ключевые условия (Assumptions)'!$C$21*'Ключевые условия (Assumptions)'!$C$110*'Ключевые условия (Assumptions)'!$C$19</f>
        <v>61716.899999999994</v>
      </c>
      <c r="AM29" s="68">
        <f>'Ключевые условия (Assumptions)'!$C$21*'Ключевые условия (Assumptions)'!$C$110*'Ключевые условия (Assumptions)'!$C$19</f>
        <v>61716.899999999994</v>
      </c>
      <c r="AN29" s="68">
        <f>'Ключевые условия (Assumptions)'!$C$21*'Ключевые условия (Assumptions)'!$C$110*'Ключевые условия (Assumptions)'!$C$19</f>
        <v>61716.899999999994</v>
      </c>
      <c r="AO29" s="68">
        <f>'Ключевые условия (Assumptions)'!$C$21*'Ключевые условия (Assumptions)'!$C$110*'Ключевые условия (Assumptions)'!$C$19</f>
        <v>61716.899999999994</v>
      </c>
      <c r="AP29" s="68">
        <f>'Ключевые условия (Assumptions)'!$C$21*'Ключевые условия (Assumptions)'!$C$110*'Ключевые условия (Assumptions)'!$C$19</f>
        <v>61716.899999999994</v>
      </c>
      <c r="AQ29" s="68">
        <f>'Ключевые условия (Assumptions)'!$C$21*'Ключевые условия (Assumptions)'!$C$110*'Ключевые условия (Assumptions)'!$C$19</f>
        <v>61716.899999999994</v>
      </c>
      <c r="AR29" s="68">
        <f>'Ключевые условия (Assumptions)'!$C$21*'Ключевые условия (Assumptions)'!$C$110*'Ключевые условия (Assumptions)'!$C$19</f>
        <v>61716.899999999994</v>
      </c>
      <c r="AS29" s="68">
        <f>'Ключевые условия (Assumptions)'!$C$21*'Ключевые условия (Assumptions)'!$C$110*'Ключевые условия (Assumptions)'!$C$19</f>
        <v>61716.899999999994</v>
      </c>
      <c r="AT29" s="68">
        <f>'Ключевые условия (Assumptions)'!$C$21*'Ключевые условия (Assumptions)'!$C$110*'Ключевые условия (Assumptions)'!$C$19</f>
        <v>61716.899999999994</v>
      </c>
      <c r="AU29" s="68">
        <f>'Ключевые условия (Assumptions)'!$C$21*'Ключевые условия (Assumptions)'!$C$110*'Ключевые условия (Assumptions)'!$C$19</f>
        <v>61716.899999999994</v>
      </c>
      <c r="AV29" s="68">
        <f>'Ключевые условия (Assumptions)'!$C$21*'Ключевые условия (Assumptions)'!$C$110*'Ключевые условия (Assumptions)'!$C$19</f>
        <v>61716.899999999994</v>
      </c>
      <c r="AW29" s="68">
        <f>'Ключевые условия (Assumptions)'!$C$21*'Ключевые условия (Assumptions)'!$C$110*'Ключевые условия (Assumptions)'!$C$19</f>
        <v>61716.899999999994</v>
      </c>
      <c r="AX29" s="68">
        <f>'Ключевые условия (Assumptions)'!$C$21*'Ключевые условия (Assumptions)'!$C$110*'Ключевые условия (Assumptions)'!$C$19</f>
        <v>61716.899999999994</v>
      </c>
      <c r="AY29" s="68">
        <f>'Ключевые условия (Assumptions)'!$C$21*'Ключевые условия (Assumptions)'!$C$110*'Ключевые условия (Assumptions)'!$C$19</f>
        <v>61716.899999999994</v>
      </c>
      <c r="AZ29" s="68">
        <f>'Ключевые условия (Assumptions)'!$C$21*'Ключевые условия (Assumptions)'!$C$110*'Ключевые условия (Assumptions)'!$C$19</f>
        <v>61716.899999999994</v>
      </c>
      <c r="BA29" s="68">
        <f>'Ключевые условия (Assumptions)'!$C$21*'Ключевые условия (Assumptions)'!$C$110*'Ключевые условия (Assumptions)'!$C$19</f>
        <v>61716.899999999994</v>
      </c>
      <c r="BB29" s="68">
        <f>'Ключевые условия (Assumptions)'!$C$21*'Ключевые условия (Assumptions)'!$C$110*'Ключевые условия (Assumptions)'!$C$19</f>
        <v>61716.899999999994</v>
      </c>
      <c r="BC29" s="68">
        <f>'Ключевые условия (Assumptions)'!$C$21*'Ключевые условия (Assumptions)'!$C$110*'Ключевые условия (Assumptions)'!$C$19</f>
        <v>61716.899999999994</v>
      </c>
      <c r="BD29" s="68">
        <f>'Ключевые условия (Assumptions)'!$C$21*'Ключевые условия (Assumptions)'!$C$110*'Ключевые условия (Assumptions)'!$C$19</f>
        <v>61716.899999999994</v>
      </c>
      <c r="BE29" s="68">
        <f>'Ключевые условия (Assumptions)'!$C$21*'Ключевые условия (Assumptions)'!$C$110*'Ключевые условия (Assumptions)'!$C$19</f>
        <v>61716.899999999994</v>
      </c>
      <c r="BF29" s="68">
        <f>'Ключевые условия (Assumptions)'!$C$21*'Ключевые условия (Assumptions)'!$C$110*'Ключевые условия (Assumptions)'!$C$19</f>
        <v>61716.899999999994</v>
      </c>
      <c r="BG29" s="68">
        <f>'Ключевые условия (Assumptions)'!$C$21*'Ключевые условия (Assumptions)'!$C$110*'Ключевые условия (Assumptions)'!$C$19</f>
        <v>61716.899999999994</v>
      </c>
      <c r="BH29" s="68">
        <f>'Ключевые условия (Assumptions)'!$C$21*'Ключевые условия (Assumptions)'!$C$110*'Ключевые условия (Assumptions)'!$C$19</f>
        <v>61716.899999999994</v>
      </c>
      <c r="BI29" s="68">
        <f>'Ключевые условия (Assumptions)'!$C$21*'Ключевые условия (Assumptions)'!$C$110*'Ключевые условия (Assumptions)'!$C$19</f>
        <v>61716.899999999994</v>
      </c>
      <c r="BJ29" s="68">
        <f>'Ключевые условия (Assumptions)'!$C$21*'Ключевые условия (Assumptions)'!$C$110*'Ключевые условия (Assumptions)'!$C$19</f>
        <v>61716.899999999994</v>
      </c>
      <c r="BK29" s="68">
        <f>'Ключевые условия (Assumptions)'!$C$21*'Ключевые условия (Assumptions)'!$C$110*'Ключевые условия (Assumptions)'!$C$19</f>
        <v>61716.899999999994</v>
      </c>
      <c r="BL29" s="68">
        <f>'Ключевые условия (Assumptions)'!$C$21*'Ключевые условия (Assumptions)'!$C$110*'Ключевые условия (Assumptions)'!$C$19</f>
        <v>61716.899999999994</v>
      </c>
      <c r="BM29" s="68">
        <f>'Ключевые условия (Assumptions)'!$C$21*'Ключевые условия (Assumptions)'!$C$110*'Ключевые условия (Assumptions)'!$C$19</f>
        <v>61716.899999999994</v>
      </c>
      <c r="BN29" s="68">
        <f>'Ключевые условия (Assumptions)'!$C$21*'Ключевые условия (Assumptions)'!$C$110*'Ключевые условия (Assumptions)'!$C$19</f>
        <v>61716.899999999994</v>
      </c>
      <c r="BO29" s="68">
        <f>'Ключевые условия (Assumptions)'!$C$21*'Ключевые условия (Assumptions)'!$C$110*'Ключевые условия (Assumptions)'!$C$19</f>
        <v>61716.899999999994</v>
      </c>
      <c r="BP29" s="32"/>
      <c r="BQ29" s="32"/>
      <c r="BR29" s="32"/>
      <c r="BS29" s="32"/>
      <c r="BT29" s="68" t="s">
        <v>115</v>
      </c>
      <c r="BU29" s="68"/>
      <c r="BV29" s="68"/>
      <c r="BW29" s="68">
        <f>SUM(B29:D29)</f>
        <v>0</v>
      </c>
      <c r="BX29" s="68">
        <f>SUM(E29:G29)</f>
        <v>0</v>
      </c>
      <c r="BY29" s="68">
        <f>SUM(H29:J29)</f>
        <v>0</v>
      </c>
      <c r="BZ29" s="68">
        <f>SUM(K29:M29)</f>
        <v>185150.69999999998</v>
      </c>
      <c r="CA29" s="68">
        <f>SUM(N29:P29)</f>
        <v>185150.69999999998</v>
      </c>
      <c r="CB29" s="68">
        <f>SUM(Q29:S29)</f>
        <v>185150.69999999998</v>
      </c>
      <c r="CC29" s="68">
        <f>SUM(T29:V29)</f>
        <v>185150.69999999998</v>
      </c>
      <c r="CD29" s="68">
        <f>SUM(W29:Y29)</f>
        <v>185150.69999999998</v>
      </c>
      <c r="CE29" s="68">
        <f>SUM(Z29:AB29)</f>
        <v>185150.69999999998</v>
      </c>
      <c r="CF29" s="68">
        <f>SUM(AC29:AE29)</f>
        <v>185150.69999999998</v>
      </c>
      <c r="CG29" s="68">
        <f>SUM(AF29:AH29)</f>
        <v>185150.69999999998</v>
      </c>
      <c r="CH29" s="68">
        <f>SUM(AI29:AK29)</f>
        <v>185150.69999999998</v>
      </c>
      <c r="CI29" s="68">
        <f>SUM(AL29:AN29)</f>
        <v>185150.69999999998</v>
      </c>
      <c r="CJ29" s="68">
        <f>SUM(AO29:AQ29)</f>
        <v>185150.69999999998</v>
      </c>
      <c r="CK29" s="68">
        <f>SUM(AR29:AT29)</f>
        <v>185150.69999999998</v>
      </c>
      <c r="CL29" s="68">
        <f>SUM(AU29:AW29)</f>
        <v>185150.69999999998</v>
      </c>
      <c r="CM29" s="68">
        <f>SUM(AY29:BA29)</f>
        <v>185150.69999999998</v>
      </c>
      <c r="CN29" s="68">
        <f>SUM(BA29:BC29)</f>
        <v>185150.69999999998</v>
      </c>
      <c r="CO29" s="68">
        <f>SUM(BD29:BF29)</f>
        <v>185150.69999999998</v>
      </c>
      <c r="CP29" s="68">
        <f>SUM(BG29:BI29)</f>
        <v>185150.69999999998</v>
      </c>
      <c r="CQ29" s="68">
        <f t="shared" si="20"/>
        <v>185150.69999999998</v>
      </c>
      <c r="CR29" s="128">
        <f t="shared" si="21"/>
        <v>185150.69999999998</v>
      </c>
      <c r="CS29" s="32"/>
      <c r="CU29" s="68" t="s">
        <v>115</v>
      </c>
      <c r="CV29" s="68">
        <f t="shared" si="27"/>
        <v>0</v>
      </c>
      <c r="CW29" s="68">
        <f t="shared" si="28"/>
        <v>555452.1</v>
      </c>
      <c r="CX29" s="68">
        <f t="shared" si="29"/>
        <v>740602.79999999993</v>
      </c>
      <c r="CY29" s="68">
        <f t="shared" si="30"/>
        <v>740602.79999999993</v>
      </c>
      <c r="CZ29" s="68">
        <f t="shared" si="31"/>
        <v>740602.79999999993</v>
      </c>
      <c r="DA29" s="68">
        <f t="shared" si="32"/>
        <v>740602.79999999993</v>
      </c>
      <c r="DD29" s="83">
        <f t="shared" si="79"/>
        <v>185150.69999999998</v>
      </c>
      <c r="DF29" s="83">
        <f t="shared" si="80"/>
        <v>740602.80000000016</v>
      </c>
      <c r="DH29" s="83">
        <f t="shared" si="81"/>
        <v>740602.80000000016</v>
      </c>
      <c r="DJ29" s="83">
        <f t="shared" si="82"/>
        <v>740602.80000000016</v>
      </c>
      <c r="DL29" s="83">
        <f t="shared" si="83"/>
        <v>740602.80000000016</v>
      </c>
      <c r="DW29" s="120">
        <f t="shared" si="22"/>
        <v>1.2117251368955447E-2</v>
      </c>
      <c r="DX29" s="120">
        <f t="shared" si="23"/>
        <v>2.3485356713472499E-2</v>
      </c>
      <c r="DY29" s="120">
        <f t="shared" si="24"/>
        <v>1.5854173651435585E-2</v>
      </c>
      <c r="DZ29" s="120">
        <f t="shared" si="25"/>
        <v>1.1975652481125813E-2</v>
      </c>
      <c r="EA29" s="120">
        <f t="shared" si="26"/>
        <v>8.9051337040177182E-3</v>
      </c>
    </row>
    <row r="30" spans="1:131" ht="31">
      <c r="A30" s="68" t="s">
        <v>116</v>
      </c>
      <c r="B30" s="68"/>
      <c r="C30" s="68"/>
      <c r="D30" s="68"/>
      <c r="E30" s="68"/>
      <c r="F30" s="68"/>
      <c r="G30" s="68"/>
      <c r="H30" s="68"/>
      <c r="I30" s="68"/>
      <c r="J30" s="68"/>
      <c r="K30" s="68">
        <f>(K26-'Ключевые условия (Assumptions)'!$C$21)*'Ключевые условия (Assumptions)'!$C$20</f>
        <v>160591.65</v>
      </c>
      <c r="L30" s="68">
        <f>(L26-'Ключевые условия (Assumptions)'!$C$21)*'Ключевые условия (Assumptions)'!$C$20</f>
        <v>160591.65</v>
      </c>
      <c r="M30" s="68">
        <f>(M26-'Ключевые условия (Assumptions)'!$C$21)*'Ключевые условия (Assumptions)'!$C$20</f>
        <v>160591.65</v>
      </c>
      <c r="N30" s="68">
        <f>(N26-'Ключевые условия (Assumptions)'!$C$21)*'Ключевые условия (Assumptions)'!$C$20</f>
        <v>174616.65</v>
      </c>
      <c r="O30" s="68">
        <f>(O26-'Ключевые условия (Assumptions)'!$C$21)*'Ключевые условия (Assumptions)'!$C$20</f>
        <v>174616.65</v>
      </c>
      <c r="P30" s="68">
        <f>(P26-'Ключевые условия (Assumptions)'!$C$21)*'Ключевые условия (Assumptions)'!$C$20</f>
        <v>174616.65</v>
      </c>
      <c r="Q30" s="68">
        <f>(Q26-'Ключевые условия (Assumptions)'!$C$21)*'Ключевые условия (Assumptions)'!$C$20</f>
        <v>174616.65</v>
      </c>
      <c r="R30" s="68">
        <f>(R26-'Ключевые условия (Assumptions)'!$C$21)*'Ключевые условия (Assumptions)'!$C$20</f>
        <v>174616.65</v>
      </c>
      <c r="S30" s="68">
        <f>(S26-'Ключевые условия (Assumptions)'!$C$21)*'Ключевые условия (Assumptions)'!$C$20</f>
        <v>174616.65</v>
      </c>
      <c r="T30" s="68">
        <f>(T26-'Ключевые условия (Assumptions)'!$C$21)*'Ключевые условия (Assumptions)'!$C$20</f>
        <v>174616.65</v>
      </c>
      <c r="U30" s="68">
        <f>(U26-'Ключевые условия (Assumptions)'!$C$21)*'Ключевые условия (Assumptions)'!$C$20</f>
        <v>174616.65</v>
      </c>
      <c r="V30" s="68">
        <f>(V26-'Ключевые условия (Assumptions)'!$C$21)*'Ключевые условия (Assumptions)'!$C$20</f>
        <v>174616.65</v>
      </c>
      <c r="W30" s="68">
        <f>(W26-'Ключевые условия (Assumptions)'!$C$21)*'Ключевые условия (Assumptions)'!$C$20</f>
        <v>174616.65</v>
      </c>
      <c r="X30" s="68">
        <f>(X26-'Ключевые условия (Assumptions)'!$C$21)*'Ключевые условия (Assumptions)'!$C$20</f>
        <v>174616.65</v>
      </c>
      <c r="Y30" s="68">
        <f>(Y26-'Ключевые условия (Assumptions)'!$C$21)*'Ключевые условия (Assumptions)'!$C$20</f>
        <v>174616.65</v>
      </c>
      <c r="Z30" s="68">
        <f>(Z26-'Ключевые условия (Assumptions)'!$C$21)*'Ключевые условия (Assumptions)'!$C$20</f>
        <v>191803.05</v>
      </c>
      <c r="AA30" s="68">
        <f>(AA26-'Ключевые условия (Assumptions)'!$C$21)*'Ключевые условия (Assumptions)'!$C$20</f>
        <v>191803.05</v>
      </c>
      <c r="AB30" s="68">
        <f>(AB26-'Ключевые условия (Assumptions)'!$C$21)*'Ключевые условия (Assumptions)'!$C$20</f>
        <v>191803.05</v>
      </c>
      <c r="AC30" s="68">
        <f>(AC26-'Ключевые условия (Assumptions)'!$C$21)*'Ключевые условия (Assumptions)'!$C$20</f>
        <v>191803.05</v>
      </c>
      <c r="AD30" s="68">
        <f>(AD26-'Ключевые условия (Assumptions)'!$C$21)*'Ключевые условия (Assumptions)'!$C$20</f>
        <v>191803.05</v>
      </c>
      <c r="AE30" s="68">
        <f>(AE26-'Ключевые условия (Assumptions)'!$C$21)*'Ключевые условия (Assumptions)'!$C$20</f>
        <v>191803.05</v>
      </c>
      <c r="AF30" s="68">
        <f>(AF26-'Ключевые условия (Assumptions)'!$C$21)*'Ключевые условия (Assumptions)'!$C$20</f>
        <v>202846.94999999998</v>
      </c>
      <c r="AG30" s="68">
        <f>(AG26-'Ключевые условия (Assumptions)'!$C$21)*'Ключевые условия (Assumptions)'!$C$20</f>
        <v>202846.94999999998</v>
      </c>
      <c r="AH30" s="68">
        <f>(AH26-'Ключевые условия (Assumptions)'!$C$21)*'Ключевые условия (Assumptions)'!$C$20</f>
        <v>202846.94999999998</v>
      </c>
      <c r="AI30" s="68">
        <f>(AI26-'Ключевые условия (Assumptions)'!$C$21)*'Ключевые условия (Assumptions)'!$C$20</f>
        <v>202846.94999999998</v>
      </c>
      <c r="AJ30" s="68">
        <f>(AJ26-'Ключевые условия (Assumptions)'!$C$21)*'Ключевые условия (Assumptions)'!$C$20</f>
        <v>202846.94999999998</v>
      </c>
      <c r="AK30" s="68">
        <f>(AK26-'Ключевые условия (Assumptions)'!$C$21)*'Ключевые условия (Assumptions)'!$C$20</f>
        <v>265846.95</v>
      </c>
      <c r="AL30" s="68">
        <f>(AL26-'Ключевые условия (Assumptions)'!$C$21)*'Ключевые условия (Assumptions)'!$C$20</f>
        <v>267273.94199999998</v>
      </c>
      <c r="AM30" s="68">
        <f>(AM26-'Ключевые условия (Assumptions)'!$C$21)*'Ключевые условия (Assumptions)'!$C$20</f>
        <v>267273.94199999998</v>
      </c>
      <c r="AN30" s="68">
        <f>(AN26-'Ключевые условия (Assumptions)'!$C$21)*'Ключевые условия (Assumptions)'!$C$20</f>
        <v>267273.94199999998</v>
      </c>
      <c r="AO30" s="68">
        <f>(AO26-'Ключевые условия (Assumptions)'!$C$21)*'Ключевые условия (Assumptions)'!$C$20</f>
        <v>267273.94199999998</v>
      </c>
      <c r="AP30" s="68">
        <f>(AP26-'Ключевые условия (Assumptions)'!$C$21)*'Ключевые условия (Assumptions)'!$C$20</f>
        <v>267273.94199999998</v>
      </c>
      <c r="AQ30" s="68">
        <f>(AQ26-'Ключевые условия (Assumptions)'!$C$21)*'Ключевые условия (Assumptions)'!$C$20</f>
        <v>267273.94199999998</v>
      </c>
      <c r="AR30" s="68">
        <f>(AR26-'Ключевые условия (Assumptions)'!$C$21)*'Ключевые условия (Assumptions)'!$C$20</f>
        <v>307593.94199999998</v>
      </c>
      <c r="AS30" s="68">
        <f>(AS26-'Ключевые условия (Assumptions)'!$C$21)*'Ключевые условия (Assumptions)'!$C$20</f>
        <v>307593.94199999998</v>
      </c>
      <c r="AT30" s="68">
        <f>(AT26-'Ключевые условия (Assumptions)'!$C$21)*'Ключевые условия (Assumptions)'!$C$20</f>
        <v>307593.94199999998</v>
      </c>
      <c r="AU30" s="68">
        <f>(AU26-'Ключевые условия (Assumptions)'!$C$21)*'Ключевые условия (Assumptions)'!$C$20</f>
        <v>307593.94199999998</v>
      </c>
      <c r="AV30" s="68">
        <f>(AV26-'Ключевые условия (Assumptions)'!$C$21)*'Ключевые условия (Assumptions)'!$C$20</f>
        <v>307593.94199999998</v>
      </c>
      <c r="AW30" s="68">
        <f>(AW26-'Ключевые условия (Assumptions)'!$C$21)*'Ключевые условия (Assumptions)'!$C$20</f>
        <v>307593.94199999998</v>
      </c>
      <c r="AX30" s="68">
        <f>(AX26-'Ключевые условия (Assumptions)'!$C$21)*'Ключевые условия (Assumptions)'!$C$20</f>
        <v>314429.23368000006</v>
      </c>
      <c r="AY30" s="68">
        <f>(AY26-'Ключевые условия (Assumptions)'!$C$21)*'Ключевые условия (Assumptions)'!$C$20</f>
        <v>314429.23368000006</v>
      </c>
      <c r="AZ30" s="68">
        <f>(AZ26-'Ключевые условия (Assumptions)'!$C$21)*'Ключевые условия (Assumptions)'!$C$20</f>
        <v>314429.23368000006</v>
      </c>
      <c r="BA30" s="68">
        <f>(BA26-'Ключевые условия (Assumptions)'!$C$21)*'Ключевые условия (Assumptions)'!$C$20</f>
        <v>349709.23368000006</v>
      </c>
      <c r="BB30" s="68">
        <f>(BB26-'Ключевые условия (Assumptions)'!$C$21)*'Ключевые условия (Assumptions)'!$C$20</f>
        <v>349709.23368000006</v>
      </c>
      <c r="BC30" s="68">
        <f>(BC26-'Ключевые условия (Assumptions)'!$C$21)*'Ключевые условия (Assumptions)'!$C$20</f>
        <v>349709.23368000006</v>
      </c>
      <c r="BD30" s="68">
        <f>(BD26-'Ключевые условия (Assumptions)'!$C$21)*'Ключевые условия (Assumptions)'!$C$20</f>
        <v>420269.23368000006</v>
      </c>
      <c r="BE30" s="68">
        <f>(BE26-'Ключевые условия (Assumptions)'!$C$21)*'Ключевые условия (Assumptions)'!$C$20</f>
        <v>420269.23368000006</v>
      </c>
      <c r="BF30" s="68">
        <f>(BF26-'Ключевые условия (Assumptions)'!$C$21)*'Ключевые условия (Assumptions)'!$C$20</f>
        <v>420269.23368000006</v>
      </c>
      <c r="BG30" s="68">
        <f>(BG26-'Ключевые условия (Assumptions)'!$C$21)*'Ключевые условия (Assumptions)'!$C$20</f>
        <v>420269.23368000006</v>
      </c>
      <c r="BH30" s="68">
        <f>(BH26-'Ключевые условия (Assumptions)'!$C$21)*'Ключевые условия (Assumptions)'!$C$20</f>
        <v>420269.23368000006</v>
      </c>
      <c r="BI30" s="68">
        <f>(BI26-'Ключевые условия (Assumptions)'!$C$21)*'Ключевые условия (Assumptions)'!$C$20</f>
        <v>420269.23368000006</v>
      </c>
      <c r="BJ30" s="68">
        <f>(BJ26-'Ключевые условия (Assumptions)'!$C$21)*'Ключевые условия (Assumptions)'!$C$20</f>
        <v>469661.23368000006</v>
      </c>
      <c r="BK30" s="68">
        <f>(BK26-'Ключевые условия (Assumptions)'!$C$21)*'Ключевые условия (Assumptions)'!$C$20</f>
        <v>469661.23368000006</v>
      </c>
      <c r="BL30" s="68">
        <f>(BL26-'Ключевые условия (Assumptions)'!$C$21)*'Ключевые условия (Assumptions)'!$C$20</f>
        <v>469661.23368000006</v>
      </c>
      <c r="BM30" s="68">
        <f>(BM26-'Ключевые условия (Assumptions)'!$C$21)*'Ключевые условия (Assumptions)'!$C$20</f>
        <v>469661.23368000006</v>
      </c>
      <c r="BN30" s="68">
        <f>(BN26-'Ключевые условия (Assumptions)'!$C$21)*'Ключевые условия (Assumptions)'!$C$20</f>
        <v>469661.23368000006</v>
      </c>
      <c r="BO30" s="68">
        <f>(BO26-'Ключевые условия (Assumptions)'!$C$21)*'Ключевые условия (Assumptions)'!$C$20</f>
        <v>469661.23368000006</v>
      </c>
      <c r="BP30" s="32"/>
      <c r="BQ30" s="32"/>
      <c r="BR30" s="32"/>
      <c r="BS30" s="32"/>
      <c r="BT30" s="68" t="s">
        <v>116</v>
      </c>
      <c r="BU30" s="68"/>
      <c r="BV30" s="68"/>
      <c r="BW30" s="68">
        <f>SUM(B30:D30)</f>
        <v>0</v>
      </c>
      <c r="BX30" s="68">
        <f>SUM(E30:G30)</f>
        <v>0</v>
      </c>
      <c r="BY30" s="68">
        <f>SUM(H30:J30)</f>
        <v>0</v>
      </c>
      <c r="BZ30" s="68">
        <f>SUM(K30:M30)</f>
        <v>481774.94999999995</v>
      </c>
      <c r="CA30" s="68">
        <f>SUM(N30:P30)</f>
        <v>523849.94999999995</v>
      </c>
      <c r="CB30" s="68">
        <f>SUM(Q30:S30)</f>
        <v>523849.94999999995</v>
      </c>
      <c r="CC30" s="68">
        <f>SUM(T30:V30)</f>
        <v>523849.94999999995</v>
      </c>
      <c r="CD30" s="68">
        <f>SUM(W30:Y30)</f>
        <v>523849.94999999995</v>
      </c>
      <c r="CE30" s="68">
        <f>SUM(Z30:AB30)</f>
        <v>575409.14999999991</v>
      </c>
      <c r="CF30" s="68">
        <f>SUM(AC30:AE30)</f>
        <v>575409.14999999991</v>
      </c>
      <c r="CG30" s="68">
        <f>SUM(AF30:AH30)</f>
        <v>608540.85</v>
      </c>
      <c r="CH30" s="68">
        <f>SUM(AI30:AK30)</f>
        <v>671540.85</v>
      </c>
      <c r="CI30" s="68">
        <f>SUM(AL30:AN30)</f>
        <v>801821.82599999988</v>
      </c>
      <c r="CJ30" s="68">
        <f>SUM(AO30:AQ30)</f>
        <v>801821.82599999988</v>
      </c>
      <c r="CK30" s="68">
        <f>SUM(AR30:AT30)</f>
        <v>922781.82599999988</v>
      </c>
      <c r="CL30" s="68">
        <f>SUM(AU30:AW30)</f>
        <v>922781.82599999988</v>
      </c>
      <c r="CM30" s="68">
        <f>SUM(AY30:BA30)</f>
        <v>978567.70104000019</v>
      </c>
      <c r="CN30" s="68">
        <f>SUM(BA30:BC30)</f>
        <v>1049127.7010400002</v>
      </c>
      <c r="CO30" s="68">
        <f>SUM(BD30:BF30)</f>
        <v>1260807.7010400002</v>
      </c>
      <c r="CP30" s="68">
        <f>SUM(BG30:BI30)</f>
        <v>1260807.7010400002</v>
      </c>
      <c r="CQ30" s="68">
        <f t="shared" si="20"/>
        <v>1408983.7010400002</v>
      </c>
      <c r="CR30" s="128">
        <f t="shared" si="21"/>
        <v>1408983.7010400002</v>
      </c>
      <c r="CS30" s="32"/>
      <c r="CU30" s="68" t="s">
        <v>116</v>
      </c>
      <c r="CV30" s="68">
        <f t="shared" si="27"/>
        <v>0</v>
      </c>
      <c r="CW30" s="68">
        <f t="shared" si="28"/>
        <v>1529474.8499999999</v>
      </c>
      <c r="CX30" s="68">
        <f t="shared" si="29"/>
        <v>2198518.1999999997</v>
      </c>
      <c r="CY30" s="68">
        <f t="shared" si="30"/>
        <v>2883725.352</v>
      </c>
      <c r="CZ30" s="68">
        <f t="shared" si="31"/>
        <v>3873259.0540800001</v>
      </c>
      <c r="DA30" s="68">
        <f t="shared" si="32"/>
        <v>5339582.8041600008</v>
      </c>
      <c r="DD30" s="83">
        <f t="shared" si="79"/>
        <v>481774.94999999995</v>
      </c>
      <c r="DF30" s="83">
        <f t="shared" si="80"/>
        <v>2095399.7999999996</v>
      </c>
      <c r="DH30" s="83">
        <f t="shared" si="81"/>
        <v>2430900</v>
      </c>
      <c r="DJ30" s="83">
        <f t="shared" si="82"/>
        <v>3449207.3039999991</v>
      </c>
      <c r="DL30" s="83">
        <f t="shared" si="83"/>
        <v>4514030.8041600008</v>
      </c>
      <c r="DW30" s="120">
        <f t="shared" si="22"/>
        <v>3.1529927634170125E-2</v>
      </c>
      <c r="DX30" s="120">
        <f t="shared" si="23"/>
        <v>6.644750973171977E-2</v>
      </c>
      <c r="DY30" s="120">
        <f t="shared" si="24"/>
        <v>5.203857010704626E-2</v>
      </c>
      <c r="DZ30" s="120">
        <f t="shared" si="25"/>
        <v>5.5774172077211776E-2</v>
      </c>
      <c r="EA30" s="120">
        <f t="shared" si="26"/>
        <v>5.4277472155248967E-2</v>
      </c>
    </row>
    <row r="31" spans="1:131" ht="45.5">
      <c r="A31" s="91" t="s">
        <v>119</v>
      </c>
      <c r="B31" s="68">
        <f>B27+B28+B29+B30</f>
        <v>0</v>
      </c>
      <c r="C31" s="68">
        <f t="shared" ref="C31:BI31" si="92">C27+C28+C29+C30</f>
        <v>0</v>
      </c>
      <c r="D31" s="68">
        <f t="shared" si="92"/>
        <v>0</v>
      </c>
      <c r="E31" s="68">
        <f t="shared" si="92"/>
        <v>0</v>
      </c>
      <c r="F31" s="68">
        <f t="shared" si="92"/>
        <v>0</v>
      </c>
      <c r="G31" s="68">
        <f t="shared" si="92"/>
        <v>0</v>
      </c>
      <c r="H31" s="68">
        <f t="shared" si="92"/>
        <v>0</v>
      </c>
      <c r="I31" s="68">
        <f t="shared" si="92"/>
        <v>0</v>
      </c>
      <c r="J31" s="68">
        <f t="shared" si="92"/>
        <v>0</v>
      </c>
      <c r="K31" s="68">
        <f>K27+K28+K29+K30</f>
        <v>1685308.5499999998</v>
      </c>
      <c r="L31" s="68">
        <f t="shared" si="92"/>
        <v>1685308.5499999998</v>
      </c>
      <c r="M31" s="68">
        <f>M27+M28+M29+M30</f>
        <v>1685308.5499999998</v>
      </c>
      <c r="N31" s="68">
        <f>N27+N28+N29+N30</f>
        <v>1823688.5499999998</v>
      </c>
      <c r="O31" s="68">
        <f t="shared" si="92"/>
        <v>1823688.5499999998</v>
      </c>
      <c r="P31" s="68">
        <f t="shared" si="92"/>
        <v>1823688.5499999998</v>
      </c>
      <c r="Q31" s="68">
        <f t="shared" si="92"/>
        <v>1823688.5499999998</v>
      </c>
      <c r="R31" s="68">
        <f t="shared" si="92"/>
        <v>1823688.5499999998</v>
      </c>
      <c r="S31" s="68">
        <f t="shared" si="92"/>
        <v>1823688.5499999998</v>
      </c>
      <c r="T31" s="68">
        <f t="shared" si="92"/>
        <v>1823688.5499999998</v>
      </c>
      <c r="U31" s="68">
        <f t="shared" si="92"/>
        <v>1823688.5499999998</v>
      </c>
      <c r="V31" s="68">
        <f t="shared" si="92"/>
        <v>1823688.5499999998</v>
      </c>
      <c r="W31" s="68">
        <f t="shared" si="92"/>
        <v>1823688.5499999998</v>
      </c>
      <c r="X31" s="68">
        <f t="shared" si="92"/>
        <v>1823688.5499999998</v>
      </c>
      <c r="Y31" s="68">
        <f t="shared" si="92"/>
        <v>1823688.5499999998</v>
      </c>
      <c r="Z31" s="68">
        <f t="shared" si="92"/>
        <v>2210345.0299999998</v>
      </c>
      <c r="AA31" s="68">
        <f t="shared" si="92"/>
        <v>2210345.0299999998</v>
      </c>
      <c r="AB31" s="68">
        <f t="shared" si="92"/>
        <v>2210345.0299999998</v>
      </c>
      <c r="AC31" s="68">
        <f t="shared" si="92"/>
        <v>2210345.0299999998</v>
      </c>
      <c r="AD31" s="68">
        <f t="shared" si="92"/>
        <v>2210345.0299999998</v>
      </c>
      <c r="AE31" s="68">
        <f t="shared" si="92"/>
        <v>2210345.0299999998</v>
      </c>
      <c r="AF31" s="68">
        <f t="shared" si="92"/>
        <v>2438986.31</v>
      </c>
      <c r="AG31" s="68">
        <f t="shared" si="92"/>
        <v>2438986.31</v>
      </c>
      <c r="AH31" s="68">
        <f t="shared" si="92"/>
        <v>2438986.31</v>
      </c>
      <c r="AI31" s="68">
        <f t="shared" si="92"/>
        <v>2438986.31</v>
      </c>
      <c r="AJ31" s="68">
        <f t="shared" si="92"/>
        <v>2438986.31</v>
      </c>
      <c r="AK31" s="68">
        <f t="shared" si="92"/>
        <v>2976586.31</v>
      </c>
      <c r="AL31" s="68">
        <f t="shared" si="92"/>
        <v>2988763.3083999995</v>
      </c>
      <c r="AM31" s="68">
        <f t="shared" si="92"/>
        <v>2988763.3083999995</v>
      </c>
      <c r="AN31" s="68">
        <f t="shared" si="92"/>
        <v>2988763.3083999995</v>
      </c>
      <c r="AO31" s="68">
        <f t="shared" si="92"/>
        <v>3106363.3083999995</v>
      </c>
      <c r="AP31" s="68">
        <f t="shared" si="92"/>
        <v>3106363.3083999995</v>
      </c>
      <c r="AQ31" s="68">
        <f t="shared" si="92"/>
        <v>3106363.3083999995</v>
      </c>
      <c r="AR31" s="68">
        <f t="shared" si="92"/>
        <v>3685627.3083999995</v>
      </c>
      <c r="AS31" s="68">
        <f t="shared" si="92"/>
        <v>3685627.3083999995</v>
      </c>
      <c r="AT31" s="68">
        <f t="shared" si="92"/>
        <v>3685627.3083999995</v>
      </c>
      <c r="AU31" s="68">
        <f t="shared" si="92"/>
        <v>3685627.3083999995</v>
      </c>
      <c r="AV31" s="68">
        <f t="shared" si="92"/>
        <v>3685627.3083999995</v>
      </c>
      <c r="AW31" s="68">
        <f t="shared" si="92"/>
        <v>3685627.3083999995</v>
      </c>
      <c r="AX31" s="68">
        <f t="shared" si="92"/>
        <v>3914303.0987360007</v>
      </c>
      <c r="AY31" s="68">
        <f t="shared" si="92"/>
        <v>3914303.0987360007</v>
      </c>
      <c r="AZ31" s="68">
        <f t="shared" si="92"/>
        <v>3914303.0987360007</v>
      </c>
      <c r="BA31" s="68">
        <f t="shared" si="92"/>
        <v>4215359.0987360012</v>
      </c>
      <c r="BB31" s="68">
        <f t="shared" si="92"/>
        <v>4215359.0987360012</v>
      </c>
      <c r="BC31" s="68">
        <f t="shared" si="92"/>
        <v>4215359.0987360012</v>
      </c>
      <c r="BD31" s="68">
        <f t="shared" si="92"/>
        <v>5212607.0987360012</v>
      </c>
      <c r="BE31" s="68">
        <f t="shared" si="92"/>
        <v>5212607.0987360012</v>
      </c>
      <c r="BF31" s="68">
        <f t="shared" si="92"/>
        <v>5212607.0987360012</v>
      </c>
      <c r="BG31" s="68">
        <f t="shared" si="92"/>
        <v>5212607.0987360012</v>
      </c>
      <c r="BH31" s="68">
        <f t="shared" si="92"/>
        <v>5212607.0987360012</v>
      </c>
      <c r="BI31" s="68">
        <f t="shared" si="92"/>
        <v>5212607.0987360012</v>
      </c>
      <c r="BJ31" s="68">
        <f t="shared" ref="BJ31:BO31" si="93">BJ27+BJ28+BJ29+BJ30</f>
        <v>5864581.4987359997</v>
      </c>
      <c r="BK31" s="68">
        <f t="shared" si="93"/>
        <v>5864581.4987359997</v>
      </c>
      <c r="BL31" s="68">
        <f t="shared" si="93"/>
        <v>5864581.4987359997</v>
      </c>
      <c r="BM31" s="68">
        <f t="shared" si="93"/>
        <v>5864581.4987359997</v>
      </c>
      <c r="BN31" s="68">
        <f t="shared" si="93"/>
        <v>5864581.4987359997</v>
      </c>
      <c r="BO31" s="68">
        <f t="shared" si="93"/>
        <v>5864581.4987359997</v>
      </c>
      <c r="BP31" s="32"/>
      <c r="BQ31" s="32"/>
      <c r="BR31" s="32"/>
      <c r="BS31" s="32"/>
      <c r="BT31" s="91" t="s">
        <v>119</v>
      </c>
      <c r="BU31" s="68"/>
      <c r="BV31" s="68"/>
      <c r="BW31" s="68">
        <f>BW27+BW28+BW29+BW30</f>
        <v>0</v>
      </c>
      <c r="BX31" s="68">
        <f t="shared" ref="BX31:CP31" si="94">BX27+BX28+BX29+BX30</f>
        <v>0</v>
      </c>
      <c r="BY31" s="68">
        <f t="shared" si="94"/>
        <v>0</v>
      </c>
      <c r="BZ31" s="68">
        <f t="shared" si="94"/>
        <v>5055925.6500000004</v>
      </c>
      <c r="CA31" s="68">
        <f t="shared" si="94"/>
        <v>5471065.6500000004</v>
      </c>
      <c r="CB31" s="68">
        <f t="shared" si="94"/>
        <v>5471065.6500000004</v>
      </c>
      <c r="CC31" s="68">
        <f t="shared" si="94"/>
        <v>5471065.6500000004</v>
      </c>
      <c r="CD31" s="68">
        <f t="shared" si="94"/>
        <v>5471065.6500000004</v>
      </c>
      <c r="CE31" s="68">
        <f t="shared" si="94"/>
        <v>6631035.0899999999</v>
      </c>
      <c r="CF31" s="68">
        <f t="shared" si="94"/>
        <v>6631035.0899999999</v>
      </c>
      <c r="CG31" s="68">
        <f t="shared" si="94"/>
        <v>7316958.9300000006</v>
      </c>
      <c r="CH31" s="68">
        <f t="shared" si="94"/>
        <v>7854558.9299999997</v>
      </c>
      <c r="CI31" s="68">
        <f t="shared" si="94"/>
        <v>8966289.9252000004</v>
      </c>
      <c r="CJ31" s="68">
        <f t="shared" si="94"/>
        <v>9319089.9251999985</v>
      </c>
      <c r="CK31" s="68">
        <f t="shared" si="94"/>
        <v>11056881.925199999</v>
      </c>
      <c r="CL31" s="68">
        <f t="shared" si="94"/>
        <v>11056881.925199999</v>
      </c>
      <c r="CM31" s="68">
        <f t="shared" si="94"/>
        <v>12043965.296208</v>
      </c>
      <c r="CN31" s="68">
        <f t="shared" si="94"/>
        <v>12646077.296208</v>
      </c>
      <c r="CO31" s="68">
        <f t="shared" si="94"/>
        <v>15637821.296208</v>
      </c>
      <c r="CP31" s="68">
        <f t="shared" si="94"/>
        <v>15637821.296208</v>
      </c>
      <c r="CQ31" s="68">
        <f t="shared" si="20"/>
        <v>17593744.496207997</v>
      </c>
      <c r="CR31" s="128">
        <f t="shared" si="21"/>
        <v>17593744.496207997</v>
      </c>
      <c r="CS31" s="32"/>
      <c r="CU31" s="91" t="s">
        <v>119</v>
      </c>
      <c r="CV31" s="68">
        <f>CV27+CV28+CV29+CV30</f>
        <v>0</v>
      </c>
      <c r="CW31" s="68">
        <f t="shared" ref="CW31:DA31" si="95">CW27+CW28+CW29+CW30</f>
        <v>15998056.949999999</v>
      </c>
      <c r="CX31" s="68">
        <f t="shared" si="95"/>
        <v>24204201.48</v>
      </c>
      <c r="CY31" s="68">
        <f t="shared" si="95"/>
        <v>33456897.7104</v>
      </c>
      <c r="CZ31" s="68">
        <f t="shared" si="95"/>
        <v>46803806.442816004</v>
      </c>
      <c r="DA31" s="68">
        <f t="shared" si="95"/>
        <v>66463131.584831998</v>
      </c>
      <c r="DD31" s="83">
        <f>DD27+DD28+DD29+DD30</f>
        <v>5055925.6500000004</v>
      </c>
      <c r="DF31" s="83">
        <f>DF27+DF28+DF29+DF30</f>
        <v>21884262.600000001</v>
      </c>
      <c r="DH31" s="83">
        <f>DH27+DH28+DH29+DH30</f>
        <v>28433588.039999995</v>
      </c>
      <c r="DJ31" s="83">
        <f>DJ27+DJ28+DJ29+DJ30</f>
        <v>40399143.700799994</v>
      </c>
      <c r="DL31" s="83">
        <f>DL27+DL28+DL29+DL30</f>
        <v>55664629.184832014</v>
      </c>
      <c r="DW31" s="121">
        <f t="shared" si="22"/>
        <v>0.33088679655977249</v>
      </c>
      <c r="DX31" s="121">
        <f t="shared" si="23"/>
        <v>0.693974845318307</v>
      </c>
      <c r="DY31" s="121">
        <f t="shared" si="24"/>
        <v>0.60868125575482812</v>
      </c>
      <c r="DZ31" s="121">
        <f t="shared" si="25"/>
        <v>0.65325989247656591</v>
      </c>
      <c r="EA31" s="121">
        <f t="shared" si="26"/>
        <v>0.66932094433817402</v>
      </c>
    </row>
    <row r="32" spans="1:131" ht="15.5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32"/>
      <c r="BQ32" s="32"/>
      <c r="BR32" s="32"/>
      <c r="BS32" s="32"/>
      <c r="BT32" s="68"/>
      <c r="BU32" s="68"/>
      <c r="BV32" s="68"/>
      <c r="BW32" s="68">
        <f t="shared" ref="BW32:BW41" si="96">SUM(B32:D32)</f>
        <v>0</v>
      </c>
      <c r="BX32" s="68">
        <f t="shared" ref="BX32:BX41" si="97">SUM(E32:G32)</f>
        <v>0</v>
      </c>
      <c r="BY32" s="68">
        <f t="shared" ref="BY32:BY41" si="98">SUM(H32:J32)</f>
        <v>0</v>
      </c>
      <c r="BZ32" s="68">
        <f t="shared" ref="BZ32:BZ41" si="99">SUM(K32:M32)</f>
        <v>0</v>
      </c>
      <c r="CA32" s="68">
        <f t="shared" ref="CA32:CA41" si="100">SUM(N32:P32)</f>
        <v>0</v>
      </c>
      <c r="CB32" s="68">
        <f t="shared" ref="CB32:CB41" si="101">SUM(Q32:S32)</f>
        <v>0</v>
      </c>
      <c r="CC32" s="68">
        <f t="shared" ref="CC32:CC41" si="102">SUM(T32:V32)</f>
        <v>0</v>
      </c>
      <c r="CD32" s="68">
        <f t="shared" ref="CD32:CD41" si="103">SUM(W32:Y32)</f>
        <v>0</v>
      </c>
      <c r="CE32" s="68">
        <f t="shared" ref="CE32:CE41" si="104">SUM(Z32:AB32)</f>
        <v>0</v>
      </c>
      <c r="CF32" s="68">
        <f t="shared" ref="CF32:CF41" si="105">SUM(AC32:AE32)</f>
        <v>0</v>
      </c>
      <c r="CG32" s="68">
        <f t="shared" ref="CG32:CG41" si="106">SUM(AF32:AH32)</f>
        <v>0</v>
      </c>
      <c r="CH32" s="68">
        <f t="shared" ref="CH32:CH41" si="107">SUM(AI32:AK32)</f>
        <v>0</v>
      </c>
      <c r="CI32" s="68">
        <f t="shared" ref="CI32:CI41" si="108">SUM(AL32:AN32)</f>
        <v>0</v>
      </c>
      <c r="CJ32" s="68">
        <f t="shared" ref="CJ32:CJ41" si="109">SUM(AO32:AQ32)</f>
        <v>0</v>
      </c>
      <c r="CK32" s="68">
        <f t="shared" ref="CK32:CK41" si="110">SUM(AR32:AT32)</f>
        <v>0</v>
      </c>
      <c r="CL32" s="68">
        <f t="shared" ref="CL32:CL41" si="111">SUM(AU32:AW32)</f>
        <v>0</v>
      </c>
      <c r="CM32" s="68">
        <f t="shared" ref="CM32:CM41" si="112">SUM(AY32:BA32)</f>
        <v>0</v>
      </c>
      <c r="CN32" s="68">
        <f t="shared" ref="CN32:CN41" si="113">SUM(BA32:BC32)</f>
        <v>0</v>
      </c>
      <c r="CO32" s="68">
        <f t="shared" ref="CO32:CO41" si="114">SUM(BD32:BF32)</f>
        <v>0</v>
      </c>
      <c r="CP32" s="68">
        <f t="shared" ref="CP32:CP41" si="115">SUM(BG32:BI32)</f>
        <v>0</v>
      </c>
      <c r="CQ32" s="68">
        <f t="shared" si="20"/>
        <v>0</v>
      </c>
      <c r="CR32" s="128">
        <f t="shared" si="21"/>
        <v>0</v>
      </c>
      <c r="CS32" s="32"/>
      <c r="CU32" s="68"/>
      <c r="CV32" s="68">
        <f t="shared" si="27"/>
        <v>0</v>
      </c>
      <c r="CW32" s="68">
        <f t="shared" si="28"/>
        <v>0</v>
      </c>
      <c r="CX32" s="68">
        <f t="shared" si="29"/>
        <v>0</v>
      </c>
      <c r="CY32" s="68">
        <f t="shared" si="30"/>
        <v>0</v>
      </c>
      <c r="CZ32" s="68">
        <f t="shared" si="31"/>
        <v>0</v>
      </c>
      <c r="DA32" s="68">
        <f t="shared" si="32"/>
        <v>0</v>
      </c>
      <c r="DD32" s="83"/>
      <c r="DF32" s="83"/>
      <c r="DH32" s="83"/>
      <c r="DJ32" s="83"/>
      <c r="DW32" s="120">
        <f t="shared" si="22"/>
        <v>0</v>
      </c>
      <c r="DX32" s="120">
        <f t="shared" si="23"/>
        <v>0</v>
      </c>
      <c r="DY32" s="120">
        <f t="shared" si="24"/>
        <v>0</v>
      </c>
      <c r="DZ32" s="120">
        <f t="shared" si="25"/>
        <v>0</v>
      </c>
      <c r="EA32" s="120">
        <f t="shared" si="26"/>
        <v>0</v>
      </c>
    </row>
    <row r="33" spans="1:131" ht="15.5">
      <c r="A33" s="75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32"/>
      <c r="BQ33" s="32"/>
      <c r="BR33" s="32"/>
      <c r="BS33" s="32"/>
      <c r="BT33" s="75"/>
      <c r="BU33" s="68"/>
      <c r="BV33" s="68"/>
      <c r="BW33" s="68">
        <f t="shared" si="96"/>
        <v>0</v>
      </c>
      <c r="BX33" s="68">
        <f t="shared" si="97"/>
        <v>0</v>
      </c>
      <c r="BY33" s="68">
        <f t="shared" si="98"/>
        <v>0</v>
      </c>
      <c r="BZ33" s="68">
        <f t="shared" si="99"/>
        <v>0</v>
      </c>
      <c r="CA33" s="68">
        <f t="shared" si="100"/>
        <v>0</v>
      </c>
      <c r="CB33" s="68">
        <f t="shared" si="101"/>
        <v>0</v>
      </c>
      <c r="CC33" s="68">
        <f t="shared" si="102"/>
        <v>0</v>
      </c>
      <c r="CD33" s="68">
        <f t="shared" si="103"/>
        <v>0</v>
      </c>
      <c r="CE33" s="68">
        <f t="shared" si="104"/>
        <v>0</v>
      </c>
      <c r="CF33" s="68">
        <f t="shared" si="105"/>
        <v>0</v>
      </c>
      <c r="CG33" s="68">
        <f t="shared" si="106"/>
        <v>0</v>
      </c>
      <c r="CH33" s="68">
        <f t="shared" si="107"/>
        <v>0</v>
      </c>
      <c r="CI33" s="68">
        <f t="shared" si="108"/>
        <v>0</v>
      </c>
      <c r="CJ33" s="68">
        <f t="shared" si="109"/>
        <v>0</v>
      </c>
      <c r="CK33" s="68">
        <f t="shared" si="110"/>
        <v>0</v>
      </c>
      <c r="CL33" s="68">
        <f t="shared" si="111"/>
        <v>0</v>
      </c>
      <c r="CM33" s="68">
        <f t="shared" si="112"/>
        <v>0</v>
      </c>
      <c r="CN33" s="68">
        <f t="shared" si="113"/>
        <v>0</v>
      </c>
      <c r="CO33" s="68">
        <f t="shared" si="114"/>
        <v>0</v>
      </c>
      <c r="CP33" s="68">
        <f t="shared" si="115"/>
        <v>0</v>
      </c>
      <c r="CQ33" s="68">
        <f t="shared" si="20"/>
        <v>0</v>
      </c>
      <c r="CR33" s="128">
        <f t="shared" si="21"/>
        <v>0</v>
      </c>
      <c r="CS33" s="32"/>
      <c r="CU33" s="75"/>
      <c r="CV33" s="68">
        <f t="shared" si="27"/>
        <v>0</v>
      </c>
      <c r="CW33" s="68">
        <f t="shared" si="28"/>
        <v>0</v>
      </c>
      <c r="CX33" s="68">
        <f t="shared" si="29"/>
        <v>0</v>
      </c>
      <c r="CY33" s="68">
        <f t="shared" si="30"/>
        <v>0</v>
      </c>
      <c r="CZ33" s="68">
        <f t="shared" si="31"/>
        <v>0</v>
      </c>
      <c r="DA33" s="68">
        <f t="shared" si="32"/>
        <v>0</v>
      </c>
      <c r="DD33" s="83"/>
      <c r="DF33" s="83"/>
      <c r="DH33" s="83"/>
      <c r="DJ33" s="83"/>
      <c r="DW33" s="120">
        <f t="shared" si="22"/>
        <v>0</v>
      </c>
      <c r="DX33" s="120">
        <f t="shared" si="23"/>
        <v>0</v>
      </c>
      <c r="DY33" s="120">
        <f t="shared" si="24"/>
        <v>0</v>
      </c>
      <c r="DZ33" s="120">
        <f t="shared" si="25"/>
        <v>0</v>
      </c>
      <c r="EA33" s="120">
        <f t="shared" si="26"/>
        <v>0</v>
      </c>
    </row>
    <row r="34" spans="1:131" ht="15.5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32"/>
      <c r="BQ34" s="32"/>
      <c r="BR34" s="32"/>
      <c r="BS34" s="32"/>
      <c r="BT34" s="68"/>
      <c r="BU34" s="68"/>
      <c r="BV34" s="68"/>
      <c r="BW34" s="68">
        <f t="shared" si="96"/>
        <v>0</v>
      </c>
      <c r="BX34" s="68">
        <f t="shared" si="97"/>
        <v>0</v>
      </c>
      <c r="BY34" s="68">
        <f t="shared" si="98"/>
        <v>0</v>
      </c>
      <c r="BZ34" s="68">
        <f t="shared" si="99"/>
        <v>0</v>
      </c>
      <c r="CA34" s="68">
        <f t="shared" si="100"/>
        <v>0</v>
      </c>
      <c r="CB34" s="68">
        <f t="shared" si="101"/>
        <v>0</v>
      </c>
      <c r="CC34" s="68">
        <f t="shared" si="102"/>
        <v>0</v>
      </c>
      <c r="CD34" s="68">
        <f t="shared" si="103"/>
        <v>0</v>
      </c>
      <c r="CE34" s="68">
        <f t="shared" si="104"/>
        <v>0</v>
      </c>
      <c r="CF34" s="68">
        <f t="shared" si="105"/>
        <v>0</v>
      </c>
      <c r="CG34" s="68">
        <f t="shared" si="106"/>
        <v>0</v>
      </c>
      <c r="CH34" s="68">
        <f t="shared" si="107"/>
        <v>0</v>
      </c>
      <c r="CI34" s="68">
        <f t="shared" si="108"/>
        <v>0</v>
      </c>
      <c r="CJ34" s="68">
        <f t="shared" si="109"/>
        <v>0</v>
      </c>
      <c r="CK34" s="68">
        <f t="shared" si="110"/>
        <v>0</v>
      </c>
      <c r="CL34" s="68">
        <f t="shared" si="111"/>
        <v>0</v>
      </c>
      <c r="CM34" s="68">
        <f t="shared" si="112"/>
        <v>0</v>
      </c>
      <c r="CN34" s="68">
        <f t="shared" si="113"/>
        <v>0</v>
      </c>
      <c r="CO34" s="68">
        <f t="shared" si="114"/>
        <v>0</v>
      </c>
      <c r="CP34" s="68">
        <f t="shared" si="115"/>
        <v>0</v>
      </c>
      <c r="CQ34" s="68">
        <f t="shared" si="20"/>
        <v>0</v>
      </c>
      <c r="CR34" s="128">
        <f t="shared" si="21"/>
        <v>0</v>
      </c>
      <c r="CS34" s="32"/>
      <c r="CU34" s="68"/>
      <c r="CV34" s="68">
        <f t="shared" si="27"/>
        <v>0</v>
      </c>
      <c r="CW34" s="68">
        <f t="shared" si="28"/>
        <v>0</v>
      </c>
      <c r="CX34" s="68">
        <f t="shared" si="29"/>
        <v>0</v>
      </c>
      <c r="CY34" s="68">
        <f t="shared" si="30"/>
        <v>0</v>
      </c>
      <c r="CZ34" s="68">
        <f t="shared" si="31"/>
        <v>0</v>
      </c>
      <c r="DA34" s="68">
        <f t="shared" si="32"/>
        <v>0</v>
      </c>
      <c r="DD34" s="83"/>
      <c r="DF34" s="83"/>
      <c r="DH34" s="83"/>
      <c r="DJ34" s="83"/>
      <c r="DW34" s="120">
        <f t="shared" si="22"/>
        <v>0</v>
      </c>
      <c r="DX34" s="120">
        <f t="shared" si="23"/>
        <v>0</v>
      </c>
      <c r="DY34" s="120">
        <f t="shared" si="24"/>
        <v>0</v>
      </c>
      <c r="DZ34" s="120">
        <f t="shared" si="25"/>
        <v>0</v>
      </c>
      <c r="EA34" s="120">
        <f t="shared" si="26"/>
        <v>0</v>
      </c>
    </row>
    <row r="35" spans="1:131" ht="15.5">
      <c r="A35" s="16" t="s">
        <v>114</v>
      </c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32"/>
      <c r="BQ35" s="32"/>
      <c r="BR35" s="32"/>
      <c r="BS35" s="32"/>
      <c r="BT35" s="16" t="s">
        <v>114</v>
      </c>
      <c r="BU35" s="68"/>
      <c r="BV35" s="68"/>
      <c r="BW35" s="68">
        <f t="shared" si="96"/>
        <v>0</v>
      </c>
      <c r="BX35" s="68">
        <f t="shared" si="97"/>
        <v>0</v>
      </c>
      <c r="BY35" s="68">
        <f t="shared" si="98"/>
        <v>0</v>
      </c>
      <c r="BZ35" s="68">
        <f t="shared" si="99"/>
        <v>0</v>
      </c>
      <c r="CA35" s="68">
        <f t="shared" si="100"/>
        <v>0</v>
      </c>
      <c r="CB35" s="68">
        <f t="shared" si="101"/>
        <v>0</v>
      </c>
      <c r="CC35" s="68">
        <f t="shared" si="102"/>
        <v>0</v>
      </c>
      <c r="CD35" s="68">
        <f t="shared" si="103"/>
        <v>0</v>
      </c>
      <c r="CE35" s="68">
        <f t="shared" si="104"/>
        <v>0</v>
      </c>
      <c r="CF35" s="68">
        <f t="shared" si="105"/>
        <v>0</v>
      </c>
      <c r="CG35" s="68">
        <f t="shared" si="106"/>
        <v>0</v>
      </c>
      <c r="CH35" s="68">
        <f t="shared" si="107"/>
        <v>0</v>
      </c>
      <c r="CI35" s="68">
        <f t="shared" si="108"/>
        <v>0</v>
      </c>
      <c r="CJ35" s="68">
        <f t="shared" si="109"/>
        <v>0</v>
      </c>
      <c r="CK35" s="68">
        <f t="shared" si="110"/>
        <v>0</v>
      </c>
      <c r="CL35" s="68">
        <f t="shared" si="111"/>
        <v>0</v>
      </c>
      <c r="CM35" s="68">
        <f t="shared" si="112"/>
        <v>0</v>
      </c>
      <c r="CN35" s="68">
        <f t="shared" si="113"/>
        <v>0</v>
      </c>
      <c r="CO35" s="68">
        <f t="shared" si="114"/>
        <v>0</v>
      </c>
      <c r="CP35" s="68">
        <f t="shared" si="115"/>
        <v>0</v>
      </c>
      <c r="CQ35" s="68">
        <f t="shared" si="20"/>
        <v>0</v>
      </c>
      <c r="CR35" s="128">
        <f t="shared" si="21"/>
        <v>0</v>
      </c>
      <c r="CS35" s="32"/>
      <c r="CU35" s="16" t="s">
        <v>114</v>
      </c>
      <c r="CV35" s="68">
        <f t="shared" si="27"/>
        <v>0</v>
      </c>
      <c r="CW35" s="68">
        <f t="shared" si="28"/>
        <v>0</v>
      </c>
      <c r="CX35" s="68">
        <f t="shared" si="29"/>
        <v>0</v>
      </c>
      <c r="CY35" s="68">
        <f t="shared" si="30"/>
        <v>0</v>
      </c>
      <c r="CZ35" s="68">
        <f t="shared" si="31"/>
        <v>0</v>
      </c>
      <c r="DA35" s="68">
        <f t="shared" si="32"/>
        <v>0</v>
      </c>
      <c r="DD35" s="83"/>
      <c r="DF35" s="83"/>
      <c r="DH35" s="83"/>
      <c r="DJ35" s="83"/>
      <c r="DW35" s="120">
        <f t="shared" si="22"/>
        <v>0</v>
      </c>
      <c r="DX35" s="120">
        <f t="shared" si="23"/>
        <v>0</v>
      </c>
      <c r="DY35" s="120">
        <f t="shared" si="24"/>
        <v>0</v>
      </c>
      <c r="DZ35" s="120">
        <f t="shared" si="25"/>
        <v>0</v>
      </c>
      <c r="EA35" s="120">
        <f t="shared" si="26"/>
        <v>0</v>
      </c>
    </row>
    <row r="36" spans="1:131" ht="31">
      <c r="A36" s="68" t="s">
        <v>25</v>
      </c>
      <c r="B36" s="68">
        <f>'Ключевые условия (Assumptions)'!I43</f>
        <v>500000</v>
      </c>
      <c r="C36" s="68">
        <f>'Ключевые условия (Assumptions)'!J43</f>
        <v>500000</v>
      </c>
      <c r="D36" s="68">
        <f>'Ключевые условия (Assumptions)'!K43</f>
        <v>500000</v>
      </c>
      <c r="E36" s="68">
        <f>'Ключевые условия (Assumptions)'!L43</f>
        <v>500000</v>
      </c>
      <c r="F36" s="68">
        <f>'Ключевые условия (Assumptions)'!M43</f>
        <v>500000</v>
      </c>
      <c r="G36" s="68">
        <f>'Ключевые условия (Assumptions)'!N43</f>
        <v>500000</v>
      </c>
      <c r="H36" s="68">
        <f>'Ключевые условия (Assumptions)'!O43</f>
        <v>0</v>
      </c>
      <c r="I36" s="68">
        <f>'Ключевые условия (Assumptions)'!P43</f>
        <v>0</v>
      </c>
      <c r="J36" s="68">
        <f>'Ключевые условия (Assumptions)'!Q43</f>
        <v>0</v>
      </c>
      <c r="K36" s="68">
        <f>'Ключевые условия (Assumptions)'!R43</f>
        <v>0</v>
      </c>
      <c r="L36" s="68">
        <f>'Ключевые условия (Assumptions)'!S43</f>
        <v>0</v>
      </c>
      <c r="M36" s="68">
        <f>'Ключевые условия (Assumptions)'!T43</f>
        <v>0</v>
      </c>
      <c r="N36" s="68">
        <f>'Ключевые условия (Assumptions)'!V43</f>
        <v>0</v>
      </c>
      <c r="O36" s="68">
        <f>'Ключевые условия (Assumptions)'!W43</f>
        <v>0</v>
      </c>
      <c r="P36" s="68">
        <f>'Ключевые условия (Assumptions)'!X43</f>
        <v>0</v>
      </c>
      <c r="Q36" s="68">
        <f>'Ключевые условия (Assumptions)'!Y43</f>
        <v>0</v>
      </c>
      <c r="R36" s="68">
        <f>'Ключевые условия (Assumptions)'!Z43</f>
        <v>0</v>
      </c>
      <c r="S36" s="68">
        <f>'Ключевые условия (Assumptions)'!AA43</f>
        <v>0</v>
      </c>
      <c r="T36" s="68">
        <f>'Ключевые условия (Assumptions)'!AB43</f>
        <v>0</v>
      </c>
      <c r="U36" s="68">
        <f>'Ключевые условия (Assumptions)'!AC43</f>
        <v>0</v>
      </c>
      <c r="V36" s="68">
        <f>'Ключевые условия (Assumptions)'!AD43</f>
        <v>0</v>
      </c>
      <c r="W36" s="68">
        <f>'Ключевые условия (Assumptions)'!AE43</f>
        <v>0</v>
      </c>
      <c r="X36" s="68">
        <f>'Ключевые условия (Assumptions)'!AF43</f>
        <v>0</v>
      </c>
      <c r="Y36" s="68">
        <f>'Ключевые условия (Assumptions)'!AG43</f>
        <v>0</v>
      </c>
      <c r="Z36" s="68">
        <f>'Ключевые условия (Assumptions)'!AI43</f>
        <v>0</v>
      </c>
      <c r="AA36" s="68">
        <f>'Ключевые условия (Assumptions)'!AJ43</f>
        <v>0</v>
      </c>
      <c r="AB36" s="68">
        <f>'Ключевые условия (Assumptions)'!AK43</f>
        <v>0</v>
      </c>
      <c r="AC36" s="68">
        <f>'Ключевые условия (Assumptions)'!AL43</f>
        <v>0</v>
      </c>
      <c r="AD36" s="68">
        <f>'Ключевые условия (Assumptions)'!AM43</f>
        <v>0</v>
      </c>
      <c r="AE36" s="68">
        <f>'Ключевые условия (Assumptions)'!AN43</f>
        <v>0</v>
      </c>
      <c r="AF36" s="68">
        <f>'Ключевые условия (Assumptions)'!AO43</f>
        <v>0</v>
      </c>
      <c r="AG36" s="68">
        <f>'Ключевые условия (Assumptions)'!AP43</f>
        <v>0</v>
      </c>
      <c r="AH36" s="68">
        <f>'Ключевые условия (Assumptions)'!AQ43</f>
        <v>0</v>
      </c>
      <c r="AI36" s="68">
        <f>'Ключевые условия (Assumptions)'!AR43</f>
        <v>0</v>
      </c>
      <c r="AJ36" s="68">
        <f>'Ключевые условия (Assumptions)'!AS43</f>
        <v>0</v>
      </c>
      <c r="AK36" s="68">
        <f>'Ключевые условия (Assumptions)'!AT43</f>
        <v>0</v>
      </c>
      <c r="AL36" s="68">
        <f>'Ключевые условия (Assumptions)'!AV43</f>
        <v>0</v>
      </c>
      <c r="AM36" s="68">
        <f>'Ключевые условия (Assumptions)'!AW43</f>
        <v>0</v>
      </c>
      <c r="AN36" s="68">
        <f>'Ключевые условия (Assumptions)'!AX43</f>
        <v>0</v>
      </c>
      <c r="AO36" s="68">
        <f>'Ключевые условия (Assumptions)'!AY43</f>
        <v>0</v>
      </c>
      <c r="AP36" s="68">
        <f>'Ключевые условия (Assumptions)'!AZ43</f>
        <v>0</v>
      </c>
      <c r="AQ36" s="68">
        <f>'Ключевые условия (Assumptions)'!BA43</f>
        <v>0</v>
      </c>
      <c r="AR36" s="68">
        <f>'Ключевые условия (Assumptions)'!BB43</f>
        <v>0</v>
      </c>
      <c r="AS36" s="68">
        <f>'Ключевые условия (Assumptions)'!BC43</f>
        <v>0</v>
      </c>
      <c r="AT36" s="68">
        <f>'Ключевые условия (Assumptions)'!BD43</f>
        <v>0</v>
      </c>
      <c r="AU36" s="68">
        <f>'Ключевые условия (Assumptions)'!BE43</f>
        <v>0</v>
      </c>
      <c r="AV36" s="68">
        <f>'Ключевые условия (Assumptions)'!BF43</f>
        <v>0</v>
      </c>
      <c r="AW36" s="68">
        <f>'Ключевые условия (Assumptions)'!BG43</f>
        <v>0</v>
      </c>
      <c r="AX36" s="68">
        <f>'Ключевые условия (Assumptions)'!BI43</f>
        <v>0</v>
      </c>
      <c r="AY36" s="68">
        <f>'Ключевые условия (Assumptions)'!BJ43</f>
        <v>0</v>
      </c>
      <c r="AZ36" s="68">
        <f>'Ключевые условия (Assumptions)'!BK43</f>
        <v>0</v>
      </c>
      <c r="BA36" s="68">
        <f>'Ключевые условия (Assumptions)'!BL43</f>
        <v>0</v>
      </c>
      <c r="BB36" s="68">
        <f>'Ключевые условия (Assumptions)'!BM43</f>
        <v>0</v>
      </c>
      <c r="BC36" s="68">
        <f>'Ключевые условия (Assumptions)'!BN43</f>
        <v>0</v>
      </c>
      <c r="BD36" s="68">
        <f>'Ключевые условия (Assumptions)'!BO43</f>
        <v>0</v>
      </c>
      <c r="BE36" s="68">
        <f>'Ключевые условия (Assumptions)'!BP43</f>
        <v>0</v>
      </c>
      <c r="BF36" s="68">
        <f>'Ключевые условия (Assumptions)'!BQ43</f>
        <v>0</v>
      </c>
      <c r="BG36" s="68">
        <f>'Ключевые условия (Assumptions)'!BR43</f>
        <v>0</v>
      </c>
      <c r="BH36" s="68">
        <f>'Ключевые условия (Assumptions)'!BS43</f>
        <v>0</v>
      </c>
      <c r="BI36" s="68">
        <f>'Ключевые условия (Assumptions)'!BT43</f>
        <v>0</v>
      </c>
      <c r="BJ36" s="68">
        <f>'Ключевые условия (Assumptions)'!BU43</f>
        <v>0</v>
      </c>
      <c r="BK36" s="68">
        <f>'Ключевые условия (Assumptions)'!BV43</f>
        <v>0</v>
      </c>
      <c r="BL36" s="68">
        <f>'Ключевые условия (Assumptions)'!BW43</f>
        <v>0</v>
      </c>
      <c r="BM36" s="68">
        <f>'Ключевые условия (Assumptions)'!BX43</f>
        <v>0</v>
      </c>
      <c r="BN36" s="68">
        <f>'Ключевые условия (Assumptions)'!BY43</f>
        <v>0</v>
      </c>
      <c r="BO36" s="68">
        <f>'Ключевые условия (Assumptions)'!BZ43</f>
        <v>0</v>
      </c>
      <c r="BP36" s="32"/>
      <c r="BQ36" s="32"/>
      <c r="BR36" s="32"/>
      <c r="BS36" s="32"/>
      <c r="BT36" s="68" t="s">
        <v>25</v>
      </c>
      <c r="BU36" s="68"/>
      <c r="BV36" s="68"/>
      <c r="BW36" s="68">
        <f t="shared" si="96"/>
        <v>1500000</v>
      </c>
      <c r="BX36" s="68">
        <f t="shared" si="97"/>
        <v>1500000</v>
      </c>
      <c r="BY36" s="68">
        <f t="shared" si="98"/>
        <v>0</v>
      </c>
      <c r="BZ36" s="68">
        <f t="shared" si="99"/>
        <v>0</v>
      </c>
      <c r="CA36" s="68">
        <f t="shared" si="100"/>
        <v>0</v>
      </c>
      <c r="CB36" s="68">
        <f t="shared" si="101"/>
        <v>0</v>
      </c>
      <c r="CC36" s="68">
        <f t="shared" si="102"/>
        <v>0</v>
      </c>
      <c r="CD36" s="68">
        <f t="shared" si="103"/>
        <v>0</v>
      </c>
      <c r="CE36" s="68">
        <f t="shared" si="104"/>
        <v>0</v>
      </c>
      <c r="CF36" s="68">
        <f t="shared" si="105"/>
        <v>0</v>
      </c>
      <c r="CG36" s="68">
        <f t="shared" si="106"/>
        <v>0</v>
      </c>
      <c r="CH36" s="68">
        <f t="shared" si="107"/>
        <v>0</v>
      </c>
      <c r="CI36" s="68">
        <f t="shared" si="108"/>
        <v>0</v>
      </c>
      <c r="CJ36" s="68">
        <f t="shared" si="109"/>
        <v>0</v>
      </c>
      <c r="CK36" s="68">
        <f t="shared" si="110"/>
        <v>0</v>
      </c>
      <c r="CL36" s="68">
        <f t="shared" si="111"/>
        <v>0</v>
      </c>
      <c r="CM36" s="68">
        <f t="shared" si="112"/>
        <v>0</v>
      </c>
      <c r="CN36" s="68">
        <f t="shared" si="113"/>
        <v>0</v>
      </c>
      <c r="CO36" s="68">
        <f t="shared" si="114"/>
        <v>0</v>
      </c>
      <c r="CP36" s="68">
        <f t="shared" si="115"/>
        <v>0</v>
      </c>
      <c r="CQ36" s="68">
        <f t="shared" si="20"/>
        <v>0</v>
      </c>
      <c r="CR36" s="128">
        <f t="shared" si="21"/>
        <v>0</v>
      </c>
      <c r="CS36" s="32"/>
      <c r="CU36" s="68" t="s">
        <v>25</v>
      </c>
      <c r="CV36" s="68">
        <f t="shared" si="27"/>
        <v>3000000</v>
      </c>
      <c r="CW36" s="68">
        <f t="shared" si="28"/>
        <v>0</v>
      </c>
      <c r="CX36" s="68">
        <f t="shared" si="29"/>
        <v>0</v>
      </c>
      <c r="CY36" s="68">
        <f t="shared" si="30"/>
        <v>0</v>
      </c>
      <c r="CZ36" s="68">
        <f t="shared" si="31"/>
        <v>0</v>
      </c>
      <c r="DA36" s="68">
        <f t="shared" si="32"/>
        <v>0</v>
      </c>
      <c r="DD36" s="83">
        <f t="shared" ref="DD36:DD41" si="116">SUM(B36:M36)</f>
        <v>3000000</v>
      </c>
      <c r="DF36" s="83">
        <f>'Ключевые условия (Assumptions)'!AH43</f>
        <v>0</v>
      </c>
      <c r="DH36" s="83">
        <f>'Ключевые условия (Assumptions)'!AU43</f>
        <v>0</v>
      </c>
      <c r="DJ36" s="83">
        <f>'Ключевые условия (Assumptions)'!BH43</f>
        <v>0</v>
      </c>
      <c r="DL36" s="83">
        <f>'Ключевые условия (Assumptions)'!BU43</f>
        <v>0</v>
      </c>
      <c r="DW36" s="120">
        <f t="shared" si="22"/>
        <v>0.19633603387330614</v>
      </c>
      <c r="DX36" s="120">
        <f t="shared" si="23"/>
        <v>0</v>
      </c>
      <c r="DY36" s="120">
        <f t="shared" si="24"/>
        <v>0</v>
      </c>
      <c r="DZ36" s="120">
        <f t="shared" si="25"/>
        <v>0</v>
      </c>
      <c r="EA36" s="120">
        <f t="shared" si="26"/>
        <v>0</v>
      </c>
    </row>
    <row r="37" spans="1:131" ht="15.5">
      <c r="A37" s="68" t="s">
        <v>24</v>
      </c>
      <c r="B37" s="68">
        <f>'Ключевые условия (Assumptions)'!I44</f>
        <v>0</v>
      </c>
      <c r="C37" s="68">
        <f>'Ключевые условия (Assumptions)'!J44</f>
        <v>0</v>
      </c>
      <c r="D37" s="68">
        <f>'Ключевые условия (Assumptions)'!K44</f>
        <v>0</v>
      </c>
      <c r="E37" s="68">
        <f>'Ключевые условия (Assumptions)'!L44</f>
        <v>0</v>
      </c>
      <c r="F37" s="68">
        <f>'Ключевые условия (Assumptions)'!M44</f>
        <v>0</v>
      </c>
      <c r="G37" s="68">
        <f>'Ключевые условия (Assumptions)'!N44</f>
        <v>0</v>
      </c>
      <c r="H37" s="68">
        <f>'Ключевые условия (Assumptions)'!O44</f>
        <v>300000</v>
      </c>
      <c r="I37" s="68">
        <f>'Ключевые условия (Assumptions)'!P44</f>
        <v>300000</v>
      </c>
      <c r="J37" s="68">
        <f>'Ключевые условия (Assumptions)'!Q44</f>
        <v>300000</v>
      </c>
      <c r="K37" s="68">
        <f>'Ключевые условия (Assumptions)'!R44</f>
        <v>0</v>
      </c>
      <c r="L37" s="68">
        <f>'Ключевые условия (Assumptions)'!S44</f>
        <v>0</v>
      </c>
      <c r="M37" s="68">
        <f>'Ключевые условия (Assumptions)'!T44</f>
        <v>0</v>
      </c>
      <c r="N37" s="68">
        <f>'Ключевые условия (Assumptions)'!V44</f>
        <v>0</v>
      </c>
      <c r="O37" s="68">
        <f>'Ключевые условия (Assumptions)'!W44</f>
        <v>0</v>
      </c>
      <c r="P37" s="68">
        <f>'Ключевые условия (Assumptions)'!X44</f>
        <v>0</v>
      </c>
      <c r="Q37" s="68">
        <f>'Ключевые условия (Assumptions)'!Y44</f>
        <v>0</v>
      </c>
      <c r="R37" s="68">
        <f>'Ключевые условия (Assumptions)'!Z44</f>
        <v>0</v>
      </c>
      <c r="S37" s="68">
        <f>'Ключевые условия (Assumptions)'!AA44</f>
        <v>0</v>
      </c>
      <c r="T37" s="68">
        <f>'Ключевые условия (Assumptions)'!AB44</f>
        <v>0</v>
      </c>
      <c r="U37" s="68">
        <f>'Ключевые условия (Assumptions)'!AC44</f>
        <v>0</v>
      </c>
      <c r="V37" s="68">
        <f>'Ключевые условия (Assumptions)'!AD44</f>
        <v>0</v>
      </c>
      <c r="W37" s="68">
        <f>'Ключевые условия (Assumptions)'!AE44</f>
        <v>0</v>
      </c>
      <c r="X37" s="68">
        <f>'Ключевые условия (Assumptions)'!AF44</f>
        <v>0</v>
      </c>
      <c r="Y37" s="68">
        <f>'Ключевые условия (Assumptions)'!AG44</f>
        <v>0</v>
      </c>
      <c r="Z37" s="68">
        <f>'Ключевые условия (Assumptions)'!AI44</f>
        <v>0</v>
      </c>
      <c r="AA37" s="68">
        <f>'Ключевые условия (Assumptions)'!AJ44</f>
        <v>0</v>
      </c>
      <c r="AB37" s="68">
        <f>'Ключевые условия (Assumptions)'!AK44</f>
        <v>0</v>
      </c>
      <c r="AC37" s="68">
        <f>'Ключевые условия (Assumptions)'!AL44</f>
        <v>0</v>
      </c>
      <c r="AD37" s="68">
        <f>'Ключевые условия (Assumptions)'!AM44</f>
        <v>0</v>
      </c>
      <c r="AE37" s="68">
        <f>'Ключевые условия (Assumptions)'!AN44</f>
        <v>0</v>
      </c>
      <c r="AF37" s="68">
        <f>'Ключевые условия (Assumptions)'!AO44</f>
        <v>0</v>
      </c>
      <c r="AG37" s="68">
        <f>'Ключевые условия (Assumptions)'!AP44</f>
        <v>0</v>
      </c>
      <c r="AH37" s="68">
        <f>'Ключевые условия (Assumptions)'!AQ44</f>
        <v>0</v>
      </c>
      <c r="AI37" s="68">
        <f>'Ключевые условия (Assumptions)'!AR44</f>
        <v>0</v>
      </c>
      <c r="AJ37" s="68">
        <f>'Ключевые условия (Assumptions)'!AS44</f>
        <v>0</v>
      </c>
      <c r="AK37" s="68">
        <f>'Ключевые условия (Assumptions)'!AT44</f>
        <v>0</v>
      </c>
      <c r="AL37" s="68">
        <f>'Ключевые условия (Assumptions)'!AV44</f>
        <v>0</v>
      </c>
      <c r="AM37" s="68">
        <f>'Ключевые условия (Assumptions)'!AW44</f>
        <v>0</v>
      </c>
      <c r="AN37" s="68">
        <f>'Ключевые условия (Assumptions)'!AX44</f>
        <v>0</v>
      </c>
      <c r="AO37" s="68">
        <f>'Ключевые условия (Assumptions)'!AY44</f>
        <v>0</v>
      </c>
      <c r="AP37" s="68">
        <f>'Ключевые условия (Assumptions)'!AZ44</f>
        <v>0</v>
      </c>
      <c r="AQ37" s="68">
        <f>'Ключевые условия (Assumptions)'!BA44</f>
        <v>0</v>
      </c>
      <c r="AR37" s="68">
        <f>'Ключевые условия (Assumptions)'!BB44</f>
        <v>0</v>
      </c>
      <c r="AS37" s="68">
        <f>'Ключевые условия (Assumptions)'!BC44</f>
        <v>0</v>
      </c>
      <c r="AT37" s="68">
        <f>'Ключевые условия (Assumptions)'!BD44</f>
        <v>0</v>
      </c>
      <c r="AU37" s="68">
        <f>'Ключевые условия (Assumptions)'!BE44</f>
        <v>0</v>
      </c>
      <c r="AV37" s="68">
        <f>'Ключевые условия (Assumptions)'!BF44</f>
        <v>0</v>
      </c>
      <c r="AW37" s="68">
        <f>'Ключевые условия (Assumptions)'!BG44</f>
        <v>0</v>
      </c>
      <c r="AX37" s="68">
        <f>'Ключевые условия (Assumptions)'!BI44</f>
        <v>0</v>
      </c>
      <c r="AY37" s="68">
        <f>'Ключевые условия (Assumptions)'!BJ44</f>
        <v>0</v>
      </c>
      <c r="AZ37" s="68">
        <f>'Ключевые условия (Assumptions)'!BK44</f>
        <v>0</v>
      </c>
      <c r="BA37" s="68">
        <f>'Ключевые условия (Assumptions)'!BL44</f>
        <v>0</v>
      </c>
      <c r="BB37" s="68">
        <f>'Ключевые условия (Assumptions)'!BM44</f>
        <v>0</v>
      </c>
      <c r="BC37" s="68">
        <f>'Ключевые условия (Assumptions)'!BN44</f>
        <v>0</v>
      </c>
      <c r="BD37" s="68">
        <f>'Ключевые условия (Assumptions)'!BO44</f>
        <v>0</v>
      </c>
      <c r="BE37" s="68">
        <f>'Ключевые условия (Assumptions)'!BP44</f>
        <v>0</v>
      </c>
      <c r="BF37" s="68">
        <f>'Ключевые условия (Assumptions)'!BQ44</f>
        <v>0</v>
      </c>
      <c r="BG37" s="68">
        <f>'Ключевые условия (Assumptions)'!BR44</f>
        <v>0</v>
      </c>
      <c r="BH37" s="68">
        <f>'Ключевые условия (Assumptions)'!BS44</f>
        <v>0</v>
      </c>
      <c r="BI37" s="68">
        <f>'Ключевые условия (Assumptions)'!BT44</f>
        <v>0</v>
      </c>
      <c r="BJ37" s="68">
        <f>'Ключевые условия (Assumptions)'!BU44</f>
        <v>0</v>
      </c>
      <c r="BK37" s="68">
        <f>'Ключевые условия (Assumptions)'!BV44</f>
        <v>0</v>
      </c>
      <c r="BL37" s="68">
        <f>'Ключевые условия (Assumptions)'!BW44</f>
        <v>0</v>
      </c>
      <c r="BM37" s="68">
        <f>'Ключевые условия (Assumptions)'!BX44</f>
        <v>0</v>
      </c>
      <c r="BN37" s="68">
        <f>'Ключевые условия (Assumptions)'!BY44</f>
        <v>0</v>
      </c>
      <c r="BO37" s="68">
        <f>'Ключевые условия (Assumptions)'!BZ44</f>
        <v>0</v>
      </c>
      <c r="BP37" s="32"/>
      <c r="BQ37" s="32"/>
      <c r="BR37" s="32"/>
      <c r="BS37" s="32"/>
      <c r="BT37" s="68" t="s">
        <v>24</v>
      </c>
      <c r="BU37" s="68"/>
      <c r="BV37" s="68"/>
      <c r="BW37" s="68">
        <f t="shared" si="96"/>
        <v>0</v>
      </c>
      <c r="BX37" s="68">
        <f t="shared" si="97"/>
        <v>0</v>
      </c>
      <c r="BY37" s="68">
        <f t="shared" si="98"/>
        <v>900000</v>
      </c>
      <c r="BZ37" s="68">
        <f t="shared" si="99"/>
        <v>0</v>
      </c>
      <c r="CA37" s="68">
        <f t="shared" si="100"/>
        <v>0</v>
      </c>
      <c r="CB37" s="68">
        <f t="shared" si="101"/>
        <v>0</v>
      </c>
      <c r="CC37" s="68">
        <f t="shared" si="102"/>
        <v>0</v>
      </c>
      <c r="CD37" s="68">
        <f t="shared" si="103"/>
        <v>0</v>
      </c>
      <c r="CE37" s="68">
        <f t="shared" si="104"/>
        <v>0</v>
      </c>
      <c r="CF37" s="68">
        <f t="shared" si="105"/>
        <v>0</v>
      </c>
      <c r="CG37" s="68">
        <f t="shared" si="106"/>
        <v>0</v>
      </c>
      <c r="CH37" s="68">
        <f t="shared" si="107"/>
        <v>0</v>
      </c>
      <c r="CI37" s="68">
        <f t="shared" si="108"/>
        <v>0</v>
      </c>
      <c r="CJ37" s="68">
        <f t="shared" si="109"/>
        <v>0</v>
      </c>
      <c r="CK37" s="68">
        <f t="shared" si="110"/>
        <v>0</v>
      </c>
      <c r="CL37" s="68">
        <f t="shared" si="111"/>
        <v>0</v>
      </c>
      <c r="CM37" s="68">
        <f t="shared" si="112"/>
        <v>0</v>
      </c>
      <c r="CN37" s="68">
        <f t="shared" si="113"/>
        <v>0</v>
      </c>
      <c r="CO37" s="68">
        <f t="shared" si="114"/>
        <v>0</v>
      </c>
      <c r="CP37" s="68">
        <f t="shared" si="115"/>
        <v>0</v>
      </c>
      <c r="CQ37" s="68">
        <f t="shared" si="20"/>
        <v>0</v>
      </c>
      <c r="CR37" s="128">
        <f t="shared" si="21"/>
        <v>0</v>
      </c>
      <c r="CS37" s="32"/>
      <c r="CU37" s="68" t="s">
        <v>24</v>
      </c>
      <c r="CV37" s="68">
        <f t="shared" si="27"/>
        <v>0</v>
      </c>
      <c r="CW37" s="68">
        <f t="shared" si="28"/>
        <v>900000</v>
      </c>
      <c r="CX37" s="68">
        <f t="shared" si="29"/>
        <v>0</v>
      </c>
      <c r="CY37" s="68">
        <f t="shared" si="30"/>
        <v>0</v>
      </c>
      <c r="CZ37" s="68">
        <f t="shared" si="31"/>
        <v>0</v>
      </c>
      <c r="DA37" s="68">
        <f t="shared" si="32"/>
        <v>0</v>
      </c>
      <c r="DD37" s="83">
        <f t="shared" si="116"/>
        <v>900000</v>
      </c>
      <c r="DF37" s="83">
        <f>'Ключевые условия (Assumptions)'!AH44</f>
        <v>0</v>
      </c>
      <c r="DH37" s="83">
        <f>'Ключевые условия (Assumptions)'!AU44</f>
        <v>0</v>
      </c>
      <c r="DJ37" s="83">
        <f>'Ключевые условия (Assumptions)'!BH44</f>
        <v>0</v>
      </c>
      <c r="DL37" s="83">
        <f>'Ключевые условия (Assumptions)'!BU44</f>
        <v>0</v>
      </c>
      <c r="DW37" s="120">
        <f t="shared" si="22"/>
        <v>5.8900810161991848E-2</v>
      </c>
      <c r="DX37" s="120">
        <f t="shared" si="23"/>
        <v>0</v>
      </c>
      <c r="DY37" s="120">
        <f t="shared" si="24"/>
        <v>0</v>
      </c>
      <c r="DZ37" s="120">
        <f t="shared" si="25"/>
        <v>0</v>
      </c>
      <c r="EA37" s="120">
        <f t="shared" si="26"/>
        <v>0</v>
      </c>
    </row>
    <row r="38" spans="1:131" ht="31">
      <c r="A38" s="68" t="s">
        <v>27</v>
      </c>
      <c r="B38" s="68">
        <f>'Ключевые условия (Assumptions)'!I45</f>
        <v>216666.66666666666</v>
      </c>
      <c r="C38" s="68">
        <f>'Ключевые условия (Assumptions)'!J45</f>
        <v>216666.66666666666</v>
      </c>
      <c r="D38" s="68">
        <f>'Ключевые условия (Assumptions)'!K45</f>
        <v>216666.66666666666</v>
      </c>
      <c r="E38" s="68">
        <f>'Ключевые условия (Assumptions)'!L45</f>
        <v>216666.66666666666</v>
      </c>
      <c r="F38" s="68">
        <f>'Ключевые условия (Assumptions)'!M45</f>
        <v>216666.66666666666</v>
      </c>
      <c r="G38" s="68">
        <f>'Ключевые условия (Assumptions)'!N45</f>
        <v>216666.66666666666</v>
      </c>
      <c r="H38" s="68">
        <f>'Ключевые условия (Assumptions)'!O45</f>
        <v>0</v>
      </c>
      <c r="I38" s="68">
        <f>'Ключевые условия (Assumptions)'!P45</f>
        <v>0</v>
      </c>
      <c r="J38" s="68">
        <f>'Ключевые условия (Assumptions)'!Q45</f>
        <v>0</v>
      </c>
      <c r="K38" s="68">
        <f>'Ключевые условия (Assumptions)'!R45</f>
        <v>0</v>
      </c>
      <c r="L38" s="68">
        <f>'Ключевые условия (Assumptions)'!S45</f>
        <v>0</v>
      </c>
      <c r="M38" s="68">
        <f>'Ключевые условия (Assumptions)'!T45</f>
        <v>0</v>
      </c>
      <c r="N38" s="68">
        <f>'Ключевые условия (Assumptions)'!V45</f>
        <v>0</v>
      </c>
      <c r="O38" s="68">
        <f>'Ключевые условия (Assumptions)'!W45</f>
        <v>0</v>
      </c>
      <c r="P38" s="68">
        <f>'Ключевые условия (Assumptions)'!X45</f>
        <v>0</v>
      </c>
      <c r="Q38" s="68">
        <f>'Ключевые условия (Assumptions)'!Y45</f>
        <v>0</v>
      </c>
      <c r="R38" s="68">
        <f>'Ключевые условия (Assumptions)'!Z45</f>
        <v>0</v>
      </c>
      <c r="S38" s="68">
        <f>'Ключевые условия (Assumptions)'!AA45</f>
        <v>0</v>
      </c>
      <c r="T38" s="68">
        <f>'Ключевые условия (Assumptions)'!AB45</f>
        <v>0</v>
      </c>
      <c r="U38" s="68">
        <f>'Ключевые условия (Assumptions)'!AC45</f>
        <v>0</v>
      </c>
      <c r="V38" s="68">
        <f>'Ключевые условия (Assumptions)'!AD45</f>
        <v>0</v>
      </c>
      <c r="W38" s="68">
        <f>'Ключевые условия (Assumptions)'!AE45</f>
        <v>0</v>
      </c>
      <c r="X38" s="68">
        <f>'Ключевые условия (Assumptions)'!AF45</f>
        <v>0</v>
      </c>
      <c r="Y38" s="68">
        <f>'Ключевые условия (Assumptions)'!AG45</f>
        <v>0</v>
      </c>
      <c r="Z38" s="68">
        <f>'Ключевые условия (Assumptions)'!AI45</f>
        <v>0</v>
      </c>
      <c r="AA38" s="68">
        <f>'Ключевые условия (Assumptions)'!AJ45</f>
        <v>0</v>
      </c>
      <c r="AB38" s="68">
        <f>'Ключевые условия (Assumptions)'!AK45</f>
        <v>0</v>
      </c>
      <c r="AC38" s="68">
        <f>'Ключевые условия (Assumptions)'!AL45</f>
        <v>0</v>
      </c>
      <c r="AD38" s="68">
        <f>'Ключевые условия (Assumptions)'!AM45</f>
        <v>0</v>
      </c>
      <c r="AE38" s="68">
        <f>'Ключевые условия (Assumptions)'!AN45</f>
        <v>0</v>
      </c>
      <c r="AF38" s="68">
        <f>'Ключевые условия (Assumptions)'!AO45</f>
        <v>0</v>
      </c>
      <c r="AG38" s="68">
        <f>'Ключевые условия (Assumptions)'!AP45</f>
        <v>0</v>
      </c>
      <c r="AH38" s="68">
        <f>'Ключевые условия (Assumptions)'!AQ45</f>
        <v>0</v>
      </c>
      <c r="AI38" s="68">
        <f>'Ключевые условия (Assumptions)'!AR45</f>
        <v>0</v>
      </c>
      <c r="AJ38" s="68">
        <f>'Ключевые условия (Assumptions)'!AS45</f>
        <v>0</v>
      </c>
      <c r="AK38" s="68">
        <f>'Ключевые условия (Assumptions)'!AT45</f>
        <v>0</v>
      </c>
      <c r="AL38" s="68">
        <f>'Ключевые условия (Assumptions)'!AV45</f>
        <v>0</v>
      </c>
      <c r="AM38" s="68">
        <f>'Ключевые условия (Assumptions)'!AW45</f>
        <v>0</v>
      </c>
      <c r="AN38" s="68">
        <f>'Ключевые условия (Assumptions)'!AX45</f>
        <v>0</v>
      </c>
      <c r="AO38" s="68">
        <f>'Ключевые условия (Assumptions)'!AY45</f>
        <v>0</v>
      </c>
      <c r="AP38" s="68">
        <f>'Ключевые условия (Assumptions)'!AZ45</f>
        <v>0</v>
      </c>
      <c r="AQ38" s="68">
        <f>'Ключевые условия (Assumptions)'!BA45</f>
        <v>0</v>
      </c>
      <c r="AR38" s="68">
        <f>'Ключевые условия (Assumptions)'!BB45</f>
        <v>0</v>
      </c>
      <c r="AS38" s="68">
        <f>'Ключевые условия (Assumptions)'!BC45</f>
        <v>0</v>
      </c>
      <c r="AT38" s="68">
        <f>'Ключевые условия (Assumptions)'!BD45</f>
        <v>0</v>
      </c>
      <c r="AU38" s="68">
        <f>'Ключевые условия (Assumptions)'!BE45</f>
        <v>0</v>
      </c>
      <c r="AV38" s="68">
        <f>'Ключевые условия (Assumptions)'!BF45</f>
        <v>0</v>
      </c>
      <c r="AW38" s="68">
        <f>'Ключевые условия (Assumptions)'!BG45</f>
        <v>0</v>
      </c>
      <c r="AX38" s="68">
        <f>'Ключевые условия (Assumptions)'!BI45</f>
        <v>0</v>
      </c>
      <c r="AY38" s="68">
        <f>'Ключевые условия (Assumptions)'!BJ45</f>
        <v>0</v>
      </c>
      <c r="AZ38" s="68">
        <f>'Ключевые условия (Assumptions)'!BK45</f>
        <v>0</v>
      </c>
      <c r="BA38" s="68">
        <f>'Ключевые условия (Assumptions)'!BL45</f>
        <v>0</v>
      </c>
      <c r="BB38" s="68">
        <f>'Ключевые условия (Assumptions)'!BM45</f>
        <v>0</v>
      </c>
      <c r="BC38" s="68">
        <f>'Ключевые условия (Assumptions)'!BN45</f>
        <v>0</v>
      </c>
      <c r="BD38" s="68">
        <f>'Ключевые условия (Assumptions)'!BO45</f>
        <v>0</v>
      </c>
      <c r="BE38" s="68">
        <f>'Ключевые условия (Assumptions)'!BP45</f>
        <v>0</v>
      </c>
      <c r="BF38" s="68">
        <f>'Ключевые условия (Assumptions)'!BQ45</f>
        <v>0</v>
      </c>
      <c r="BG38" s="68">
        <f>'Ключевые условия (Assumptions)'!BR45</f>
        <v>0</v>
      </c>
      <c r="BH38" s="68">
        <f>'Ключевые условия (Assumptions)'!BS45</f>
        <v>0</v>
      </c>
      <c r="BI38" s="68">
        <f>'Ключевые условия (Assumptions)'!BT45</f>
        <v>0</v>
      </c>
      <c r="BJ38" s="68">
        <f>'Ключевые условия (Assumptions)'!BU45</f>
        <v>0</v>
      </c>
      <c r="BK38" s="68">
        <f>'Ключевые условия (Assumptions)'!BV45</f>
        <v>0</v>
      </c>
      <c r="BL38" s="68">
        <f>'Ключевые условия (Assumptions)'!BW45</f>
        <v>0</v>
      </c>
      <c r="BM38" s="68">
        <f>'Ключевые условия (Assumptions)'!BX45</f>
        <v>0</v>
      </c>
      <c r="BN38" s="68">
        <f>'Ключевые условия (Assumptions)'!BY45</f>
        <v>0</v>
      </c>
      <c r="BO38" s="68">
        <f>'Ключевые условия (Assumptions)'!BZ45</f>
        <v>0</v>
      </c>
      <c r="BP38" s="32"/>
      <c r="BQ38" s="32"/>
      <c r="BR38" s="32"/>
      <c r="BS38" s="32"/>
      <c r="BT38" s="68" t="s">
        <v>27</v>
      </c>
      <c r="BU38" s="68"/>
      <c r="BV38" s="68"/>
      <c r="BW38" s="68">
        <f t="shared" si="96"/>
        <v>650000</v>
      </c>
      <c r="BX38" s="68">
        <f t="shared" si="97"/>
        <v>650000</v>
      </c>
      <c r="BY38" s="68">
        <f t="shared" si="98"/>
        <v>0</v>
      </c>
      <c r="BZ38" s="68">
        <f t="shared" si="99"/>
        <v>0</v>
      </c>
      <c r="CA38" s="68">
        <f t="shared" si="100"/>
        <v>0</v>
      </c>
      <c r="CB38" s="68">
        <f t="shared" si="101"/>
        <v>0</v>
      </c>
      <c r="CC38" s="68">
        <f t="shared" si="102"/>
        <v>0</v>
      </c>
      <c r="CD38" s="68">
        <f t="shared" si="103"/>
        <v>0</v>
      </c>
      <c r="CE38" s="68">
        <f t="shared" si="104"/>
        <v>0</v>
      </c>
      <c r="CF38" s="68">
        <f t="shared" si="105"/>
        <v>0</v>
      </c>
      <c r="CG38" s="68">
        <f t="shared" si="106"/>
        <v>0</v>
      </c>
      <c r="CH38" s="68">
        <f t="shared" si="107"/>
        <v>0</v>
      </c>
      <c r="CI38" s="68">
        <f t="shared" si="108"/>
        <v>0</v>
      </c>
      <c r="CJ38" s="68">
        <f t="shared" si="109"/>
        <v>0</v>
      </c>
      <c r="CK38" s="68">
        <f t="shared" si="110"/>
        <v>0</v>
      </c>
      <c r="CL38" s="68">
        <f t="shared" si="111"/>
        <v>0</v>
      </c>
      <c r="CM38" s="68">
        <f t="shared" si="112"/>
        <v>0</v>
      </c>
      <c r="CN38" s="68">
        <f t="shared" si="113"/>
        <v>0</v>
      </c>
      <c r="CO38" s="68">
        <f t="shared" si="114"/>
        <v>0</v>
      </c>
      <c r="CP38" s="68">
        <f t="shared" si="115"/>
        <v>0</v>
      </c>
      <c r="CQ38" s="68">
        <f t="shared" si="20"/>
        <v>0</v>
      </c>
      <c r="CR38" s="128">
        <f t="shared" si="21"/>
        <v>0</v>
      </c>
      <c r="CS38" s="32"/>
      <c r="CU38" s="68" t="s">
        <v>27</v>
      </c>
      <c r="CV38" s="68">
        <f t="shared" si="27"/>
        <v>1300000</v>
      </c>
      <c r="CW38" s="68">
        <f t="shared" si="28"/>
        <v>0</v>
      </c>
      <c r="CX38" s="68">
        <f t="shared" si="29"/>
        <v>0</v>
      </c>
      <c r="CY38" s="68">
        <f t="shared" si="30"/>
        <v>0</v>
      </c>
      <c r="CZ38" s="68">
        <f t="shared" si="31"/>
        <v>0</v>
      </c>
      <c r="DA38" s="68">
        <f t="shared" si="32"/>
        <v>0</v>
      </c>
      <c r="DD38" s="83">
        <f t="shared" si="116"/>
        <v>1300000</v>
      </c>
      <c r="DF38" s="83">
        <f>'Ключевые условия (Assumptions)'!AH45</f>
        <v>0</v>
      </c>
      <c r="DH38" s="83">
        <f>'Ключевые условия (Assumptions)'!AU45</f>
        <v>0</v>
      </c>
      <c r="DJ38" s="83">
        <f>'Ключевые условия (Assumptions)'!BH45</f>
        <v>0</v>
      </c>
      <c r="DL38" s="83">
        <f>'Ключевые условия (Assumptions)'!BU45</f>
        <v>0</v>
      </c>
      <c r="DW38" s="120">
        <f t="shared" si="22"/>
        <v>8.5078948011766006E-2</v>
      </c>
      <c r="DX38" s="120">
        <f t="shared" si="23"/>
        <v>0</v>
      </c>
      <c r="DY38" s="120">
        <f t="shared" si="24"/>
        <v>0</v>
      </c>
      <c r="DZ38" s="120">
        <f t="shared" si="25"/>
        <v>0</v>
      </c>
      <c r="EA38" s="120">
        <f t="shared" si="26"/>
        <v>0</v>
      </c>
    </row>
    <row r="39" spans="1:131" ht="31">
      <c r="A39" s="68" t="s">
        <v>26</v>
      </c>
      <c r="B39" s="68">
        <f>'Ключевые условия (Assumptions)'!I46</f>
        <v>0</v>
      </c>
      <c r="C39" s="68">
        <f>'Ключевые условия (Assumptions)'!J46</f>
        <v>0</v>
      </c>
      <c r="D39" s="68">
        <f>'Ключевые условия (Assumptions)'!K46</f>
        <v>0</v>
      </c>
      <c r="E39" s="68">
        <f>'Ключевые условия (Assumptions)'!L46</f>
        <v>300000</v>
      </c>
      <c r="F39" s="68">
        <f>'Ключевые условия (Assumptions)'!M46</f>
        <v>0</v>
      </c>
      <c r="G39" s="68">
        <f>'Ключевые условия (Assumptions)'!N46</f>
        <v>0</v>
      </c>
      <c r="H39" s="68">
        <f>'Ключевые условия (Assumptions)'!O46</f>
        <v>0</v>
      </c>
      <c r="I39" s="68">
        <f>'Ключевые условия (Assumptions)'!P46</f>
        <v>0</v>
      </c>
      <c r="J39" s="68">
        <f>'Ключевые условия (Assumptions)'!Q46</f>
        <v>300000</v>
      </c>
      <c r="K39" s="68">
        <f>'Ключевые условия (Assumptions)'!R46</f>
        <v>0</v>
      </c>
      <c r="L39" s="68">
        <f>'Ключевые условия (Assumptions)'!S46</f>
        <v>0</v>
      </c>
      <c r="M39" s="68">
        <f>'Ключевые условия (Assumptions)'!T46</f>
        <v>0</v>
      </c>
      <c r="N39" s="68">
        <f>'Ключевые условия (Assumptions)'!V46</f>
        <v>0</v>
      </c>
      <c r="O39" s="68">
        <f>'Ключевые условия (Assumptions)'!W46</f>
        <v>0</v>
      </c>
      <c r="P39" s="68">
        <f>'Ключевые условия (Assumptions)'!X46</f>
        <v>0</v>
      </c>
      <c r="Q39" s="68">
        <f>'Ключевые условия (Assumptions)'!Y46</f>
        <v>0</v>
      </c>
      <c r="R39" s="68">
        <f>'Ключевые условия (Assumptions)'!Z46</f>
        <v>0</v>
      </c>
      <c r="S39" s="68">
        <f>'Ключевые условия (Assumptions)'!AA46</f>
        <v>0</v>
      </c>
      <c r="T39" s="68">
        <f>'Ключевые условия (Assumptions)'!AB46</f>
        <v>0</v>
      </c>
      <c r="U39" s="68">
        <f>'Ключевые условия (Assumptions)'!AC46</f>
        <v>0</v>
      </c>
      <c r="V39" s="68">
        <f>'Ключевые условия (Assumptions)'!AD46</f>
        <v>0</v>
      </c>
      <c r="W39" s="68">
        <f>'Ключевые условия (Assumptions)'!AE46</f>
        <v>0</v>
      </c>
      <c r="X39" s="68">
        <f>'Ключевые условия (Assumptions)'!AF46</f>
        <v>0</v>
      </c>
      <c r="Y39" s="68">
        <f>'Ключевые условия (Assumptions)'!AG46</f>
        <v>0</v>
      </c>
      <c r="Z39" s="68">
        <f>'Ключевые условия (Assumptions)'!AI46</f>
        <v>0</v>
      </c>
      <c r="AA39" s="68">
        <f>'Ключевые условия (Assumptions)'!AJ46</f>
        <v>0</v>
      </c>
      <c r="AB39" s="68">
        <f>'Ключевые условия (Assumptions)'!AK46</f>
        <v>0</v>
      </c>
      <c r="AC39" s="68">
        <f>'Ключевые условия (Assumptions)'!AL46</f>
        <v>0</v>
      </c>
      <c r="AD39" s="68">
        <f>'Ключевые условия (Assumptions)'!AM46</f>
        <v>0</v>
      </c>
      <c r="AE39" s="68">
        <f>'Ключевые условия (Assumptions)'!AN46</f>
        <v>0</v>
      </c>
      <c r="AF39" s="68">
        <f>'Ключевые условия (Assumptions)'!AO46</f>
        <v>0</v>
      </c>
      <c r="AG39" s="68">
        <f>'Ключевые условия (Assumptions)'!AP46</f>
        <v>0</v>
      </c>
      <c r="AH39" s="68">
        <f>'Ключевые условия (Assumptions)'!AQ46</f>
        <v>0</v>
      </c>
      <c r="AI39" s="68">
        <f>'Ключевые условия (Assumptions)'!AR46</f>
        <v>0</v>
      </c>
      <c r="AJ39" s="68">
        <f>'Ключевые условия (Assumptions)'!AS46</f>
        <v>0</v>
      </c>
      <c r="AK39" s="68">
        <f>'Ключевые условия (Assumptions)'!AT46</f>
        <v>0</v>
      </c>
      <c r="AL39" s="68">
        <f>'Ключевые условия (Assumptions)'!AV46</f>
        <v>0</v>
      </c>
      <c r="AM39" s="68">
        <f>'Ключевые условия (Assumptions)'!AW46</f>
        <v>0</v>
      </c>
      <c r="AN39" s="68">
        <f>'Ключевые условия (Assumptions)'!AX46</f>
        <v>0</v>
      </c>
      <c r="AO39" s="68">
        <f>'Ключевые условия (Assumptions)'!AY46</f>
        <v>0</v>
      </c>
      <c r="AP39" s="68">
        <f>'Ключевые условия (Assumptions)'!AZ46</f>
        <v>0</v>
      </c>
      <c r="AQ39" s="68">
        <f>'Ключевые условия (Assumptions)'!BA46</f>
        <v>0</v>
      </c>
      <c r="AR39" s="68">
        <f>'Ключевые условия (Assumptions)'!BB46</f>
        <v>0</v>
      </c>
      <c r="AS39" s="68">
        <f>'Ключевые условия (Assumptions)'!BC46</f>
        <v>0</v>
      </c>
      <c r="AT39" s="68">
        <f>'Ключевые условия (Assumptions)'!BD46</f>
        <v>0</v>
      </c>
      <c r="AU39" s="68">
        <f>'Ключевые условия (Assumptions)'!BE46</f>
        <v>0</v>
      </c>
      <c r="AV39" s="68">
        <f>'Ключевые условия (Assumptions)'!BF46</f>
        <v>0</v>
      </c>
      <c r="AW39" s="68">
        <f>'Ключевые условия (Assumptions)'!BG46</f>
        <v>0</v>
      </c>
      <c r="AX39" s="68">
        <f>'Ключевые условия (Assumptions)'!BI46</f>
        <v>0</v>
      </c>
      <c r="AY39" s="68">
        <f>'Ключевые условия (Assumptions)'!BJ46</f>
        <v>0</v>
      </c>
      <c r="AZ39" s="68">
        <f>'Ключевые условия (Assumptions)'!BK46</f>
        <v>0</v>
      </c>
      <c r="BA39" s="68">
        <f>'Ключевые условия (Assumptions)'!BL46</f>
        <v>0</v>
      </c>
      <c r="BB39" s="68">
        <f>'Ключевые условия (Assumptions)'!BM46</f>
        <v>0</v>
      </c>
      <c r="BC39" s="68">
        <f>'Ключевые условия (Assumptions)'!BN46</f>
        <v>0</v>
      </c>
      <c r="BD39" s="68">
        <f>'Ключевые условия (Assumptions)'!BO46</f>
        <v>0</v>
      </c>
      <c r="BE39" s="68">
        <f>'Ключевые условия (Assumptions)'!BP46</f>
        <v>0</v>
      </c>
      <c r="BF39" s="68">
        <f>'Ключевые условия (Assumptions)'!BQ46</f>
        <v>0</v>
      </c>
      <c r="BG39" s="68">
        <f>'Ключевые условия (Assumptions)'!BR46</f>
        <v>0</v>
      </c>
      <c r="BH39" s="68">
        <f>'Ключевые условия (Assumptions)'!BS46</f>
        <v>0</v>
      </c>
      <c r="BI39" s="68">
        <f>'Ключевые условия (Assumptions)'!BT46</f>
        <v>0</v>
      </c>
      <c r="BJ39" s="68">
        <f>'Ключевые условия (Assumptions)'!BU46</f>
        <v>0</v>
      </c>
      <c r="BK39" s="68">
        <f>'Ключевые условия (Assumptions)'!BV46</f>
        <v>0</v>
      </c>
      <c r="BL39" s="68">
        <f>'Ключевые условия (Assumptions)'!BW46</f>
        <v>0</v>
      </c>
      <c r="BM39" s="68">
        <f>'Ключевые условия (Assumptions)'!BX46</f>
        <v>0</v>
      </c>
      <c r="BN39" s="68">
        <f>'Ключевые условия (Assumptions)'!BY46</f>
        <v>0</v>
      </c>
      <c r="BO39" s="68">
        <f>'Ключевые условия (Assumptions)'!BZ46</f>
        <v>0</v>
      </c>
      <c r="BP39" s="32"/>
      <c r="BQ39" s="32"/>
      <c r="BR39" s="32"/>
      <c r="BS39" s="32"/>
      <c r="BT39" s="68" t="s">
        <v>26</v>
      </c>
      <c r="BU39" s="68"/>
      <c r="BV39" s="68"/>
      <c r="BW39" s="68">
        <f t="shared" si="96"/>
        <v>0</v>
      </c>
      <c r="BX39" s="68">
        <f t="shared" si="97"/>
        <v>300000</v>
      </c>
      <c r="BY39" s="68">
        <f t="shared" si="98"/>
        <v>300000</v>
      </c>
      <c r="BZ39" s="68">
        <f t="shared" si="99"/>
        <v>0</v>
      </c>
      <c r="CA39" s="68">
        <f t="shared" si="100"/>
        <v>0</v>
      </c>
      <c r="CB39" s="68">
        <f t="shared" si="101"/>
        <v>0</v>
      </c>
      <c r="CC39" s="68">
        <f t="shared" si="102"/>
        <v>0</v>
      </c>
      <c r="CD39" s="68">
        <f t="shared" si="103"/>
        <v>0</v>
      </c>
      <c r="CE39" s="68">
        <f t="shared" si="104"/>
        <v>0</v>
      </c>
      <c r="CF39" s="68">
        <f t="shared" si="105"/>
        <v>0</v>
      </c>
      <c r="CG39" s="68">
        <f t="shared" si="106"/>
        <v>0</v>
      </c>
      <c r="CH39" s="68">
        <f t="shared" si="107"/>
        <v>0</v>
      </c>
      <c r="CI39" s="68">
        <f t="shared" si="108"/>
        <v>0</v>
      </c>
      <c r="CJ39" s="68">
        <f t="shared" si="109"/>
        <v>0</v>
      </c>
      <c r="CK39" s="68">
        <f t="shared" si="110"/>
        <v>0</v>
      </c>
      <c r="CL39" s="68">
        <f t="shared" si="111"/>
        <v>0</v>
      </c>
      <c r="CM39" s="68">
        <f t="shared" si="112"/>
        <v>0</v>
      </c>
      <c r="CN39" s="68">
        <f t="shared" si="113"/>
        <v>0</v>
      </c>
      <c r="CO39" s="68">
        <f t="shared" si="114"/>
        <v>0</v>
      </c>
      <c r="CP39" s="68">
        <f t="shared" si="115"/>
        <v>0</v>
      </c>
      <c r="CQ39" s="68">
        <f t="shared" si="20"/>
        <v>0</v>
      </c>
      <c r="CR39" s="128">
        <f t="shared" si="21"/>
        <v>0</v>
      </c>
      <c r="CS39" s="32"/>
      <c r="CU39" s="68" t="s">
        <v>26</v>
      </c>
      <c r="CV39" s="68">
        <f t="shared" si="27"/>
        <v>300000</v>
      </c>
      <c r="CW39" s="68">
        <f t="shared" si="28"/>
        <v>300000</v>
      </c>
      <c r="CX39" s="68">
        <f t="shared" si="29"/>
        <v>0</v>
      </c>
      <c r="CY39" s="68">
        <f t="shared" si="30"/>
        <v>0</v>
      </c>
      <c r="CZ39" s="68">
        <f t="shared" si="31"/>
        <v>0</v>
      </c>
      <c r="DA39" s="68">
        <f t="shared" si="32"/>
        <v>0</v>
      </c>
      <c r="DD39" s="83">
        <f t="shared" si="116"/>
        <v>600000</v>
      </c>
      <c r="DF39" s="83">
        <f>'Ключевые условия (Assumptions)'!AH46</f>
        <v>0</v>
      </c>
      <c r="DH39" s="83">
        <f>'Ключевые условия (Assumptions)'!AU46</f>
        <v>0</v>
      </c>
      <c r="DJ39" s="83">
        <f>'Ключевые условия (Assumptions)'!BH46</f>
        <v>0</v>
      </c>
      <c r="DL39" s="83">
        <f>'Ключевые условия (Assumptions)'!BU46</f>
        <v>0</v>
      </c>
      <c r="DW39" s="120">
        <f t="shared" si="22"/>
        <v>3.926720677466123E-2</v>
      </c>
      <c r="DX39" s="120">
        <f t="shared" si="23"/>
        <v>0</v>
      </c>
      <c r="DY39" s="120">
        <f t="shared" si="24"/>
        <v>0</v>
      </c>
      <c r="DZ39" s="120">
        <f t="shared" si="25"/>
        <v>0</v>
      </c>
      <c r="EA39" s="120">
        <f t="shared" si="26"/>
        <v>0</v>
      </c>
    </row>
    <row r="40" spans="1:131" ht="31">
      <c r="A40" s="68" t="s">
        <v>28</v>
      </c>
      <c r="B40" s="68">
        <f>'Ключевые условия (Assumptions)'!I47</f>
        <v>0</v>
      </c>
      <c r="C40" s="68">
        <f>'Ключевые условия (Assumptions)'!J47</f>
        <v>0</v>
      </c>
      <c r="D40" s="68">
        <f>'Ключевые условия (Assumptions)'!K47</f>
        <v>0</v>
      </c>
      <c r="E40" s="68">
        <f>'Ключевые условия (Assumptions)'!L47</f>
        <v>0</v>
      </c>
      <c r="F40" s="68">
        <f>'Ключевые условия (Assumptions)'!M47</f>
        <v>0</v>
      </c>
      <c r="G40" s="68">
        <f>'Ключевые условия (Assumptions)'!N47</f>
        <v>0</v>
      </c>
      <c r="H40" s="68">
        <f>'Ключевые условия (Assumptions)'!O47</f>
        <v>66666.666666666672</v>
      </c>
      <c r="I40" s="68">
        <f>'Ключевые условия (Assumptions)'!P47</f>
        <v>66666.666666666672</v>
      </c>
      <c r="J40" s="68">
        <f>'Ключевые условия (Assumptions)'!Q47</f>
        <v>66666.666666666672</v>
      </c>
      <c r="K40" s="68">
        <f>'Ключевые условия (Assumptions)'!R47</f>
        <v>0</v>
      </c>
      <c r="L40" s="68">
        <f>'Ключевые условия (Assumptions)'!S47</f>
        <v>0</v>
      </c>
      <c r="M40" s="68">
        <f>'Ключевые условия (Assumptions)'!T47</f>
        <v>0</v>
      </c>
      <c r="N40" s="68">
        <f>'Ключевые условия (Assumptions)'!V47</f>
        <v>0</v>
      </c>
      <c r="O40" s="68">
        <f>'Ключевые условия (Assumptions)'!W47</f>
        <v>0</v>
      </c>
      <c r="P40" s="68">
        <f>'Ключевые условия (Assumptions)'!X47</f>
        <v>0</v>
      </c>
      <c r="Q40" s="68">
        <f>'Ключевые условия (Assumptions)'!Y47</f>
        <v>0</v>
      </c>
      <c r="R40" s="68">
        <f>'Ключевые условия (Assumptions)'!Z47</f>
        <v>0</v>
      </c>
      <c r="S40" s="68">
        <f>'Ключевые условия (Assumptions)'!AA47</f>
        <v>0</v>
      </c>
      <c r="T40" s="68">
        <f>'Ключевые условия (Assumptions)'!AB47</f>
        <v>0</v>
      </c>
      <c r="U40" s="68">
        <f>'Ключевые условия (Assumptions)'!AC47</f>
        <v>0</v>
      </c>
      <c r="V40" s="68">
        <f>'Ключевые условия (Assumptions)'!AD47</f>
        <v>0</v>
      </c>
      <c r="W40" s="68">
        <f>'Ключевые условия (Assumptions)'!AE47</f>
        <v>0</v>
      </c>
      <c r="X40" s="68">
        <f>'Ключевые условия (Assumptions)'!AF47</f>
        <v>0</v>
      </c>
      <c r="Y40" s="68">
        <f>'Ключевые условия (Assumptions)'!AG47</f>
        <v>0</v>
      </c>
      <c r="Z40" s="68">
        <f>'Ключевые условия (Assumptions)'!AI47</f>
        <v>0</v>
      </c>
      <c r="AA40" s="68">
        <f>'Ключевые условия (Assumptions)'!AJ47</f>
        <v>0</v>
      </c>
      <c r="AB40" s="68">
        <f>'Ключевые условия (Assumptions)'!AK47</f>
        <v>0</v>
      </c>
      <c r="AC40" s="68">
        <f>'Ключевые условия (Assumptions)'!AL47</f>
        <v>0</v>
      </c>
      <c r="AD40" s="68">
        <f>'Ключевые условия (Assumptions)'!AM47</f>
        <v>0</v>
      </c>
      <c r="AE40" s="68">
        <f>'Ключевые условия (Assumptions)'!AN47</f>
        <v>0</v>
      </c>
      <c r="AF40" s="68">
        <f>'Ключевые условия (Assumptions)'!AO47</f>
        <v>0</v>
      </c>
      <c r="AG40" s="68">
        <f>'Ключевые условия (Assumptions)'!AP47</f>
        <v>0</v>
      </c>
      <c r="AH40" s="68">
        <f>'Ключевые условия (Assumptions)'!AQ47</f>
        <v>0</v>
      </c>
      <c r="AI40" s="68">
        <f>'Ключевые условия (Assumptions)'!AR47</f>
        <v>0</v>
      </c>
      <c r="AJ40" s="68">
        <f>'Ключевые условия (Assumptions)'!AS47</f>
        <v>0</v>
      </c>
      <c r="AK40" s="68">
        <f>'Ключевые условия (Assumptions)'!AT47</f>
        <v>0</v>
      </c>
      <c r="AL40" s="68">
        <f>'Ключевые условия (Assumptions)'!AV47</f>
        <v>0</v>
      </c>
      <c r="AM40" s="68">
        <f>'Ключевые условия (Assumptions)'!AW47</f>
        <v>0</v>
      </c>
      <c r="AN40" s="68">
        <f>'Ключевые условия (Assumptions)'!AX47</f>
        <v>0</v>
      </c>
      <c r="AO40" s="68">
        <f>'Ключевые условия (Assumptions)'!AY47</f>
        <v>0</v>
      </c>
      <c r="AP40" s="68">
        <f>'Ключевые условия (Assumptions)'!AZ47</f>
        <v>0</v>
      </c>
      <c r="AQ40" s="68">
        <f>'Ключевые условия (Assumptions)'!BA47</f>
        <v>0</v>
      </c>
      <c r="AR40" s="68">
        <f>'Ключевые условия (Assumptions)'!BB47</f>
        <v>0</v>
      </c>
      <c r="AS40" s="68">
        <f>'Ключевые условия (Assumptions)'!BC47</f>
        <v>0</v>
      </c>
      <c r="AT40" s="68">
        <f>'Ключевые условия (Assumptions)'!BD47</f>
        <v>0</v>
      </c>
      <c r="AU40" s="68">
        <f>'Ключевые условия (Assumptions)'!BE47</f>
        <v>0</v>
      </c>
      <c r="AV40" s="68">
        <f>'Ключевые условия (Assumptions)'!BF47</f>
        <v>0</v>
      </c>
      <c r="AW40" s="68">
        <f>'Ключевые условия (Assumptions)'!BG47</f>
        <v>0</v>
      </c>
      <c r="AX40" s="68">
        <f>'Ключевые условия (Assumptions)'!BI47</f>
        <v>0</v>
      </c>
      <c r="AY40" s="68">
        <f>'Ключевые условия (Assumptions)'!BJ47</f>
        <v>0</v>
      </c>
      <c r="AZ40" s="68">
        <f>'Ключевые условия (Assumptions)'!BK47</f>
        <v>0</v>
      </c>
      <c r="BA40" s="68">
        <f>'Ключевые условия (Assumptions)'!BL47</f>
        <v>0</v>
      </c>
      <c r="BB40" s="68">
        <f>'Ключевые условия (Assumptions)'!BM47</f>
        <v>0</v>
      </c>
      <c r="BC40" s="68">
        <f>'Ключевые условия (Assumptions)'!BN47</f>
        <v>0</v>
      </c>
      <c r="BD40" s="68">
        <f>'Ключевые условия (Assumptions)'!BO47</f>
        <v>0</v>
      </c>
      <c r="BE40" s="68">
        <f>'Ключевые условия (Assumptions)'!BP47</f>
        <v>0</v>
      </c>
      <c r="BF40" s="68">
        <f>'Ключевые условия (Assumptions)'!BQ47</f>
        <v>0</v>
      </c>
      <c r="BG40" s="68">
        <f>'Ключевые условия (Assumptions)'!BR47</f>
        <v>0</v>
      </c>
      <c r="BH40" s="68">
        <f>'Ключевые условия (Assumptions)'!BS47</f>
        <v>0</v>
      </c>
      <c r="BI40" s="68">
        <f>'Ключевые условия (Assumptions)'!BT47</f>
        <v>0</v>
      </c>
      <c r="BJ40" s="68">
        <f>'Ключевые условия (Assumptions)'!BU47</f>
        <v>0</v>
      </c>
      <c r="BK40" s="68">
        <f>'Ключевые условия (Assumptions)'!BV47</f>
        <v>0</v>
      </c>
      <c r="BL40" s="68">
        <f>'Ключевые условия (Assumptions)'!BW47</f>
        <v>0</v>
      </c>
      <c r="BM40" s="68">
        <f>'Ключевые условия (Assumptions)'!BX47</f>
        <v>0</v>
      </c>
      <c r="BN40" s="68">
        <f>'Ключевые условия (Assumptions)'!BY47</f>
        <v>0</v>
      </c>
      <c r="BO40" s="68">
        <f>'Ключевые условия (Assumptions)'!BZ47</f>
        <v>0</v>
      </c>
      <c r="BP40" s="32"/>
      <c r="BQ40" s="32"/>
      <c r="BR40" s="32"/>
      <c r="BS40" s="32"/>
      <c r="BT40" s="68" t="s">
        <v>28</v>
      </c>
      <c r="BU40" s="68"/>
      <c r="BV40" s="68"/>
      <c r="BW40" s="68">
        <f t="shared" si="96"/>
        <v>0</v>
      </c>
      <c r="BX40" s="68">
        <f t="shared" si="97"/>
        <v>0</v>
      </c>
      <c r="BY40" s="68">
        <f t="shared" si="98"/>
        <v>200000</v>
      </c>
      <c r="BZ40" s="68">
        <f t="shared" si="99"/>
        <v>0</v>
      </c>
      <c r="CA40" s="68">
        <f t="shared" si="100"/>
        <v>0</v>
      </c>
      <c r="CB40" s="68">
        <f t="shared" si="101"/>
        <v>0</v>
      </c>
      <c r="CC40" s="68">
        <f t="shared" si="102"/>
        <v>0</v>
      </c>
      <c r="CD40" s="68">
        <f t="shared" si="103"/>
        <v>0</v>
      </c>
      <c r="CE40" s="68">
        <f t="shared" si="104"/>
        <v>0</v>
      </c>
      <c r="CF40" s="68">
        <f t="shared" si="105"/>
        <v>0</v>
      </c>
      <c r="CG40" s="68">
        <f t="shared" si="106"/>
        <v>0</v>
      </c>
      <c r="CH40" s="68">
        <f t="shared" si="107"/>
        <v>0</v>
      </c>
      <c r="CI40" s="68">
        <f t="shared" si="108"/>
        <v>0</v>
      </c>
      <c r="CJ40" s="68">
        <f t="shared" si="109"/>
        <v>0</v>
      </c>
      <c r="CK40" s="68">
        <f t="shared" si="110"/>
        <v>0</v>
      </c>
      <c r="CL40" s="68">
        <f t="shared" si="111"/>
        <v>0</v>
      </c>
      <c r="CM40" s="68">
        <f t="shared" si="112"/>
        <v>0</v>
      </c>
      <c r="CN40" s="68">
        <f t="shared" si="113"/>
        <v>0</v>
      </c>
      <c r="CO40" s="68">
        <f t="shared" si="114"/>
        <v>0</v>
      </c>
      <c r="CP40" s="68">
        <f t="shared" si="115"/>
        <v>0</v>
      </c>
      <c r="CQ40" s="68">
        <f t="shared" si="20"/>
        <v>0</v>
      </c>
      <c r="CR40" s="128">
        <f t="shared" si="21"/>
        <v>0</v>
      </c>
      <c r="CS40" s="32"/>
      <c r="CU40" s="68" t="s">
        <v>28</v>
      </c>
      <c r="CV40" s="68">
        <f t="shared" si="27"/>
        <v>0</v>
      </c>
      <c r="CW40" s="68">
        <f t="shared" si="28"/>
        <v>200000</v>
      </c>
      <c r="CX40" s="68">
        <f t="shared" si="29"/>
        <v>0</v>
      </c>
      <c r="CY40" s="68">
        <f t="shared" si="30"/>
        <v>0</v>
      </c>
      <c r="CZ40" s="68">
        <f t="shared" si="31"/>
        <v>0</v>
      </c>
      <c r="DA40" s="68">
        <f t="shared" si="32"/>
        <v>0</v>
      </c>
      <c r="DD40" s="83">
        <f t="shared" si="116"/>
        <v>200000</v>
      </c>
      <c r="DF40" s="83">
        <f>'Ключевые условия (Assumptions)'!AH47</f>
        <v>0</v>
      </c>
      <c r="DH40" s="83">
        <f>'Ключевые условия (Assumptions)'!AU47</f>
        <v>0</v>
      </c>
      <c r="DJ40" s="83">
        <f>'Ключевые условия (Assumptions)'!BH47</f>
        <v>0</v>
      </c>
      <c r="DL40" s="83">
        <f>'Ключевые условия (Assumptions)'!BU47</f>
        <v>0</v>
      </c>
      <c r="DW40" s="120">
        <f t="shared" si="22"/>
        <v>1.3089068924887077E-2</v>
      </c>
      <c r="DX40" s="120">
        <f t="shared" si="23"/>
        <v>0</v>
      </c>
      <c r="DY40" s="120">
        <f t="shared" si="24"/>
        <v>0</v>
      </c>
      <c r="DZ40" s="120">
        <f t="shared" si="25"/>
        <v>0</v>
      </c>
      <c r="EA40" s="120">
        <f t="shared" si="26"/>
        <v>0</v>
      </c>
    </row>
    <row r="41" spans="1:131" ht="15.5">
      <c r="A41" s="68" t="s">
        <v>120</v>
      </c>
      <c r="B41" s="68">
        <f>'Ключевые условия (Assumptions)'!I48</f>
        <v>716666.66666666663</v>
      </c>
      <c r="C41" s="68">
        <f>'Ключевые условия (Assumptions)'!J48</f>
        <v>716666.66666666663</v>
      </c>
      <c r="D41" s="68">
        <f>'Ключевые условия (Assumptions)'!K48</f>
        <v>716666.66666666663</v>
      </c>
      <c r="E41" s="68">
        <f>'Ключевые условия (Assumptions)'!L48</f>
        <v>1016666.6666666666</v>
      </c>
      <c r="F41" s="68">
        <f>'Ключевые условия (Assumptions)'!M48</f>
        <v>716666.66666666663</v>
      </c>
      <c r="G41" s="68">
        <f>'Ключевые условия (Assumptions)'!N48</f>
        <v>716666.66666666663</v>
      </c>
      <c r="H41" s="68">
        <f>'Ключевые условия (Assumptions)'!O48</f>
        <v>366666.66666666669</v>
      </c>
      <c r="I41" s="68">
        <f>'Ключевые условия (Assumptions)'!P48</f>
        <v>366666.66666666669</v>
      </c>
      <c r="J41" s="68">
        <f>'Ключевые условия (Assumptions)'!Q48</f>
        <v>666666.66666666663</v>
      </c>
      <c r="K41" s="68">
        <f>'Ключевые условия (Assumptions)'!R48</f>
        <v>0</v>
      </c>
      <c r="L41" s="68">
        <f>'Ключевые условия (Assumptions)'!S48</f>
        <v>0</v>
      </c>
      <c r="M41" s="68">
        <f>'Ключевые условия (Assumptions)'!T48</f>
        <v>0</v>
      </c>
      <c r="N41" s="68">
        <f>'Ключевые условия (Assumptions)'!V48</f>
        <v>0</v>
      </c>
      <c r="O41" s="68">
        <f>'Ключевые условия (Assumptions)'!W48</f>
        <v>0</v>
      </c>
      <c r="P41" s="68">
        <f>'Ключевые условия (Assumptions)'!X48</f>
        <v>0</v>
      </c>
      <c r="Q41" s="68">
        <f>'Ключевые условия (Assumptions)'!Y48</f>
        <v>0</v>
      </c>
      <c r="R41" s="68">
        <f>'Ключевые условия (Assumptions)'!Z48</f>
        <v>0</v>
      </c>
      <c r="S41" s="68">
        <f>'Ключевые условия (Assumptions)'!AA48</f>
        <v>0</v>
      </c>
      <c r="T41" s="68">
        <f>'Ключевые условия (Assumptions)'!AB48</f>
        <v>0</v>
      </c>
      <c r="U41" s="68">
        <f>'Ключевые условия (Assumptions)'!AC48</f>
        <v>0</v>
      </c>
      <c r="V41" s="68">
        <f>'Ключевые условия (Assumptions)'!AD48</f>
        <v>0</v>
      </c>
      <c r="W41" s="68">
        <f>'Ключевые условия (Assumptions)'!AE48</f>
        <v>0</v>
      </c>
      <c r="X41" s="68">
        <f>'Ключевые условия (Assumptions)'!AF48</f>
        <v>0</v>
      </c>
      <c r="Y41" s="68">
        <f>'Ключевые условия (Assumptions)'!AG48</f>
        <v>0</v>
      </c>
      <c r="Z41" s="68">
        <f>'Ключевые условия (Assumptions)'!AI48</f>
        <v>0</v>
      </c>
      <c r="AA41" s="68">
        <f>'Ключевые условия (Assumptions)'!AJ48</f>
        <v>0</v>
      </c>
      <c r="AB41" s="68">
        <f>'Ключевые условия (Assumptions)'!AK48</f>
        <v>0</v>
      </c>
      <c r="AC41" s="68">
        <f>'Ключевые условия (Assumptions)'!AL48</f>
        <v>0</v>
      </c>
      <c r="AD41" s="68">
        <f>'Ключевые условия (Assumptions)'!AM48</f>
        <v>0</v>
      </c>
      <c r="AE41" s="68">
        <f>'Ключевые условия (Assumptions)'!AN48</f>
        <v>0</v>
      </c>
      <c r="AF41" s="68">
        <f>'Ключевые условия (Assumptions)'!AO48</f>
        <v>0</v>
      </c>
      <c r="AG41" s="68">
        <f>'Ключевые условия (Assumptions)'!AP48</f>
        <v>0</v>
      </c>
      <c r="AH41" s="68">
        <f>'Ключевые условия (Assumptions)'!AQ48</f>
        <v>0</v>
      </c>
      <c r="AI41" s="68">
        <f>'Ключевые условия (Assumptions)'!AR48</f>
        <v>0</v>
      </c>
      <c r="AJ41" s="68">
        <f>'Ключевые условия (Assumptions)'!AS48</f>
        <v>0</v>
      </c>
      <c r="AK41" s="68">
        <f>'Ключевые условия (Assumptions)'!AT48</f>
        <v>0</v>
      </c>
      <c r="AL41" s="68">
        <f>'Ключевые условия (Assumptions)'!AV48</f>
        <v>0</v>
      </c>
      <c r="AM41" s="68">
        <f>'Ключевые условия (Assumptions)'!AW48</f>
        <v>0</v>
      </c>
      <c r="AN41" s="68">
        <f>'Ключевые условия (Assumptions)'!AX48</f>
        <v>0</v>
      </c>
      <c r="AO41" s="68">
        <f>'Ключевые условия (Assumptions)'!AY48</f>
        <v>0</v>
      </c>
      <c r="AP41" s="68">
        <f>'Ключевые условия (Assumptions)'!AZ48</f>
        <v>0</v>
      </c>
      <c r="AQ41" s="68">
        <f>'Ключевые условия (Assumptions)'!BA48</f>
        <v>0</v>
      </c>
      <c r="AR41" s="68">
        <f>'Ключевые условия (Assumptions)'!BB48</f>
        <v>0</v>
      </c>
      <c r="AS41" s="68">
        <f>'Ключевые условия (Assumptions)'!BC48</f>
        <v>0</v>
      </c>
      <c r="AT41" s="68">
        <f>'Ключевые условия (Assumptions)'!BD48</f>
        <v>0</v>
      </c>
      <c r="AU41" s="68">
        <f>'Ключевые условия (Assumptions)'!BE48</f>
        <v>0</v>
      </c>
      <c r="AV41" s="68">
        <f>'Ключевые условия (Assumptions)'!BF48</f>
        <v>0</v>
      </c>
      <c r="AW41" s="68">
        <f>'Ключевые условия (Assumptions)'!BG48</f>
        <v>0</v>
      </c>
      <c r="AX41" s="68">
        <f>'Ключевые условия (Assumptions)'!BI48</f>
        <v>0</v>
      </c>
      <c r="AY41" s="68">
        <f>'Ключевые условия (Assumptions)'!BJ48</f>
        <v>0</v>
      </c>
      <c r="AZ41" s="68">
        <f>'Ключевые условия (Assumptions)'!BK48</f>
        <v>0</v>
      </c>
      <c r="BA41" s="68">
        <f>'Ключевые условия (Assumptions)'!BL48</f>
        <v>0</v>
      </c>
      <c r="BB41" s="68">
        <f>'Ключевые условия (Assumptions)'!BM48</f>
        <v>0</v>
      </c>
      <c r="BC41" s="68">
        <f>'Ключевые условия (Assumptions)'!BN48</f>
        <v>0</v>
      </c>
      <c r="BD41" s="68">
        <f>'Ключевые условия (Assumptions)'!BO48</f>
        <v>0</v>
      </c>
      <c r="BE41" s="68">
        <f>'Ключевые условия (Assumptions)'!BP48</f>
        <v>0</v>
      </c>
      <c r="BF41" s="68">
        <f>'Ключевые условия (Assumptions)'!BQ48</f>
        <v>0</v>
      </c>
      <c r="BG41" s="68">
        <f>'Ключевые условия (Assumptions)'!BR48</f>
        <v>0</v>
      </c>
      <c r="BH41" s="68">
        <f>'Ключевые условия (Assumptions)'!BS48</f>
        <v>0</v>
      </c>
      <c r="BI41" s="68">
        <f>'Ключевые условия (Assumptions)'!BT48</f>
        <v>0</v>
      </c>
      <c r="BJ41" s="68">
        <f>'Ключевые условия (Assumptions)'!BU48</f>
        <v>0</v>
      </c>
      <c r="BK41" s="68">
        <f>'Ключевые условия (Assumptions)'!BV48</f>
        <v>0</v>
      </c>
      <c r="BL41" s="68">
        <f>'Ключевые условия (Assumptions)'!BW48</f>
        <v>0</v>
      </c>
      <c r="BM41" s="68">
        <f>'Ключевые условия (Assumptions)'!BX48</f>
        <v>0</v>
      </c>
      <c r="BN41" s="68">
        <f>'Ключевые условия (Assumptions)'!BY48</f>
        <v>0</v>
      </c>
      <c r="BO41" s="68">
        <f>'Ключевые условия (Assumptions)'!BZ48</f>
        <v>0</v>
      </c>
      <c r="BP41" s="32"/>
      <c r="BQ41" s="32"/>
      <c r="BR41" s="32"/>
      <c r="BS41" s="32"/>
      <c r="BT41" s="68" t="s">
        <v>120</v>
      </c>
      <c r="BU41" s="68"/>
      <c r="BV41" s="68"/>
      <c r="BW41" s="68">
        <f t="shared" si="96"/>
        <v>2150000</v>
      </c>
      <c r="BX41" s="68">
        <f t="shared" si="97"/>
        <v>2450000</v>
      </c>
      <c r="BY41" s="68">
        <f t="shared" si="98"/>
        <v>1400000</v>
      </c>
      <c r="BZ41" s="68">
        <f t="shared" si="99"/>
        <v>0</v>
      </c>
      <c r="CA41" s="68">
        <f t="shared" si="100"/>
        <v>0</v>
      </c>
      <c r="CB41" s="68">
        <f t="shared" si="101"/>
        <v>0</v>
      </c>
      <c r="CC41" s="68">
        <f t="shared" si="102"/>
        <v>0</v>
      </c>
      <c r="CD41" s="68">
        <f t="shared" si="103"/>
        <v>0</v>
      </c>
      <c r="CE41" s="68">
        <f t="shared" si="104"/>
        <v>0</v>
      </c>
      <c r="CF41" s="68">
        <f t="shared" si="105"/>
        <v>0</v>
      </c>
      <c r="CG41" s="68">
        <f t="shared" si="106"/>
        <v>0</v>
      </c>
      <c r="CH41" s="68">
        <f t="shared" si="107"/>
        <v>0</v>
      </c>
      <c r="CI41" s="68">
        <f t="shared" si="108"/>
        <v>0</v>
      </c>
      <c r="CJ41" s="68">
        <f t="shared" si="109"/>
        <v>0</v>
      </c>
      <c r="CK41" s="68">
        <f t="shared" si="110"/>
        <v>0</v>
      </c>
      <c r="CL41" s="68">
        <f t="shared" si="111"/>
        <v>0</v>
      </c>
      <c r="CM41" s="68">
        <f t="shared" si="112"/>
        <v>0</v>
      </c>
      <c r="CN41" s="68">
        <f t="shared" si="113"/>
        <v>0</v>
      </c>
      <c r="CO41" s="68">
        <f t="shared" si="114"/>
        <v>0</v>
      </c>
      <c r="CP41" s="68">
        <f t="shared" si="115"/>
        <v>0</v>
      </c>
      <c r="CQ41" s="68">
        <f t="shared" si="20"/>
        <v>0</v>
      </c>
      <c r="CR41" s="128">
        <f t="shared" si="21"/>
        <v>0</v>
      </c>
      <c r="CS41" s="32"/>
      <c r="CU41" s="68" t="s">
        <v>120</v>
      </c>
      <c r="CV41" s="68">
        <f t="shared" si="27"/>
        <v>4600000</v>
      </c>
      <c r="CW41" s="68">
        <f t="shared" si="28"/>
        <v>1400000</v>
      </c>
      <c r="CX41" s="68">
        <f t="shared" si="29"/>
        <v>0</v>
      </c>
      <c r="CY41" s="68">
        <f t="shared" si="30"/>
        <v>0</v>
      </c>
      <c r="CZ41" s="68">
        <f t="shared" si="31"/>
        <v>0</v>
      </c>
      <c r="DA41" s="68">
        <f t="shared" si="32"/>
        <v>0</v>
      </c>
      <c r="DD41" s="83">
        <f t="shared" si="116"/>
        <v>6000000.0000000009</v>
      </c>
      <c r="DF41" s="83">
        <f>'Ключевые условия (Assumptions)'!AH48</f>
        <v>0</v>
      </c>
      <c r="DH41" s="83">
        <f>'Ключевые условия (Assumptions)'!AU48</f>
        <v>0</v>
      </c>
      <c r="DJ41" s="83">
        <f>'Ключевые условия (Assumptions)'!BH48</f>
        <v>0</v>
      </c>
      <c r="DL41" s="83">
        <f>'Ключевые условия (Assumptions)'!BU48</f>
        <v>0</v>
      </c>
      <c r="DW41" s="120">
        <f t="shared" si="22"/>
        <v>0.3926720677466124</v>
      </c>
      <c r="DX41" s="120">
        <f t="shared" si="23"/>
        <v>0</v>
      </c>
      <c r="DY41" s="120">
        <f t="shared" si="24"/>
        <v>0</v>
      </c>
      <c r="DZ41" s="120">
        <f t="shared" si="25"/>
        <v>0</v>
      </c>
      <c r="EA41" s="120">
        <f t="shared" si="26"/>
        <v>0</v>
      </c>
    </row>
    <row r="42" spans="1:131" ht="15.5">
      <c r="A42" s="81" t="s">
        <v>206</v>
      </c>
      <c r="B42" s="32">
        <f t="shared" ref="B42:AG42" si="117">B41+B31+B12</f>
        <v>1068666.6666666665</v>
      </c>
      <c r="C42" s="32">
        <f t="shared" si="117"/>
        <v>1068666.6666666665</v>
      </c>
      <c r="D42" s="32">
        <f t="shared" si="117"/>
        <v>1068666.6666666665</v>
      </c>
      <c r="E42" s="32">
        <f t="shared" si="117"/>
        <v>1368666.6666666665</v>
      </c>
      <c r="F42" s="32">
        <f t="shared" si="117"/>
        <v>1068666.6666666665</v>
      </c>
      <c r="G42" s="32">
        <f t="shared" si="117"/>
        <v>1068666.6666666665</v>
      </c>
      <c r="H42" s="32">
        <f t="shared" si="117"/>
        <v>718666.66666666674</v>
      </c>
      <c r="I42" s="32">
        <f t="shared" si="117"/>
        <v>718666.66666666674</v>
      </c>
      <c r="J42" s="32">
        <f t="shared" si="117"/>
        <v>1018666.6666666666</v>
      </c>
      <c r="K42" s="32">
        <f t="shared" si="117"/>
        <v>2356508.5499999998</v>
      </c>
      <c r="L42" s="32">
        <f t="shared" si="117"/>
        <v>2356508.5499999998</v>
      </c>
      <c r="M42" s="32">
        <f t="shared" si="117"/>
        <v>2356508.5499999998</v>
      </c>
      <c r="N42" s="32">
        <f>N41+N31+N12</f>
        <v>2494888.5499999998</v>
      </c>
      <c r="O42" s="32">
        <f t="shared" si="117"/>
        <v>2814088.55</v>
      </c>
      <c r="P42" s="32">
        <f t="shared" si="117"/>
        <v>2814088.55</v>
      </c>
      <c r="Q42" s="32">
        <f t="shared" si="117"/>
        <v>3133288.55</v>
      </c>
      <c r="R42" s="32">
        <f t="shared" si="117"/>
        <v>3133288.55</v>
      </c>
      <c r="S42" s="32">
        <f t="shared" si="117"/>
        <v>3133288.55</v>
      </c>
      <c r="T42" s="32">
        <f t="shared" si="117"/>
        <v>3156328.55</v>
      </c>
      <c r="U42" s="32">
        <f t="shared" si="117"/>
        <v>3156328.55</v>
      </c>
      <c r="V42" s="32">
        <f t="shared" si="117"/>
        <v>3156328.55</v>
      </c>
      <c r="W42" s="32">
        <f t="shared" si="117"/>
        <v>3156328.55</v>
      </c>
      <c r="X42" s="32">
        <f t="shared" si="117"/>
        <v>3156328.55</v>
      </c>
      <c r="Y42" s="32">
        <f t="shared" si="117"/>
        <v>3483208.55</v>
      </c>
      <c r="Z42" s="32">
        <f t="shared" si="117"/>
        <v>3869865.03</v>
      </c>
      <c r="AA42" s="32">
        <f t="shared" si="117"/>
        <v>3869865.03</v>
      </c>
      <c r="AB42" s="32">
        <f t="shared" si="117"/>
        <v>3869865.03</v>
      </c>
      <c r="AC42" s="32">
        <f t="shared" si="117"/>
        <v>3869865.03</v>
      </c>
      <c r="AD42" s="32">
        <f t="shared" si="117"/>
        <v>3869865.03</v>
      </c>
      <c r="AE42" s="32">
        <f t="shared" si="117"/>
        <v>3869865.03</v>
      </c>
      <c r="AF42" s="32">
        <f t="shared" si="117"/>
        <v>4141514.31</v>
      </c>
      <c r="AG42" s="32">
        <f t="shared" si="117"/>
        <v>4141514.31</v>
      </c>
      <c r="AH42" s="32">
        <f t="shared" ref="AH42:BI42" si="118">AH41+AH31+AH12</f>
        <v>4141514.31</v>
      </c>
      <c r="AI42" s="32">
        <f t="shared" si="118"/>
        <v>4141514.31</v>
      </c>
      <c r="AJ42" s="32">
        <f t="shared" si="118"/>
        <v>4141514.31</v>
      </c>
      <c r="AK42" s="32">
        <f t="shared" si="118"/>
        <v>4679114.3100000005</v>
      </c>
      <c r="AL42" s="32">
        <f t="shared" si="118"/>
        <v>4691291.3083999995</v>
      </c>
      <c r="AM42" s="32">
        <f t="shared" si="118"/>
        <v>4691291.3083999995</v>
      </c>
      <c r="AN42" s="32">
        <f t="shared" si="118"/>
        <v>4691291.3083999995</v>
      </c>
      <c r="AO42" s="32">
        <f t="shared" si="118"/>
        <v>5146523.3083999995</v>
      </c>
      <c r="AP42" s="32">
        <f t="shared" si="118"/>
        <v>5146523.3083999995</v>
      </c>
      <c r="AQ42" s="32">
        <f t="shared" si="118"/>
        <v>5146523.3083999995</v>
      </c>
      <c r="AR42" s="32">
        <f t="shared" si="118"/>
        <v>5801051.3083999995</v>
      </c>
      <c r="AS42" s="32">
        <f t="shared" si="118"/>
        <v>5801051.3083999995</v>
      </c>
      <c r="AT42" s="32">
        <f t="shared" si="118"/>
        <v>5801051.3083999995</v>
      </c>
      <c r="AU42" s="32">
        <f t="shared" si="118"/>
        <v>5801051.3083999995</v>
      </c>
      <c r="AV42" s="32">
        <f t="shared" si="118"/>
        <v>5801051.3083999995</v>
      </c>
      <c r="AW42" s="32">
        <f t="shared" si="118"/>
        <v>5801051.3083999995</v>
      </c>
      <c r="AX42" s="32">
        <f t="shared" si="118"/>
        <v>6382411.8987360001</v>
      </c>
      <c r="AY42" s="32">
        <f t="shared" si="118"/>
        <v>6382411.8987360001</v>
      </c>
      <c r="AZ42" s="32">
        <f t="shared" si="118"/>
        <v>6382411.8987360001</v>
      </c>
      <c r="BA42" s="32">
        <f t="shared" si="118"/>
        <v>6683467.898736001</v>
      </c>
      <c r="BB42" s="32">
        <f t="shared" si="118"/>
        <v>6683467.898736001</v>
      </c>
      <c r="BC42" s="32">
        <f t="shared" si="118"/>
        <v>6683467.898736001</v>
      </c>
      <c r="BD42" s="32">
        <f t="shared" si="118"/>
        <v>7807159.4187360015</v>
      </c>
      <c r="BE42" s="32">
        <f t="shared" si="118"/>
        <v>7807159.4187360015</v>
      </c>
      <c r="BF42" s="32">
        <f t="shared" si="118"/>
        <v>7807159.4187360015</v>
      </c>
      <c r="BG42" s="32">
        <f t="shared" si="118"/>
        <v>7807159.4187360015</v>
      </c>
      <c r="BH42" s="32">
        <f t="shared" si="118"/>
        <v>7807159.4187360015</v>
      </c>
      <c r="BI42" s="32">
        <f t="shared" si="118"/>
        <v>7807159.4187360015</v>
      </c>
      <c r="BJ42" s="32">
        <f t="shared" ref="BJ42:BO42" si="119">BJ41+BJ31+BJ12</f>
        <v>8832892.5387360007</v>
      </c>
      <c r="BK42" s="32">
        <f t="shared" si="119"/>
        <v>8832892.5387360007</v>
      </c>
      <c r="BL42" s="32">
        <f t="shared" si="119"/>
        <v>8832892.5387360007</v>
      </c>
      <c r="BM42" s="32">
        <f t="shared" si="119"/>
        <v>8832892.5387360007</v>
      </c>
      <c r="BN42" s="32">
        <f t="shared" si="119"/>
        <v>8832892.5387360007</v>
      </c>
      <c r="BO42" s="32">
        <f t="shared" si="119"/>
        <v>8832892.5387360007</v>
      </c>
      <c r="BP42" s="32"/>
      <c r="BQ42" s="32"/>
      <c r="BR42" s="32"/>
      <c r="BS42" s="32"/>
      <c r="BT42" s="81" t="s">
        <v>206</v>
      </c>
      <c r="BU42" s="68"/>
      <c r="BV42" s="68"/>
      <c r="BW42" s="32">
        <f>BW41+BW31+BW12</f>
        <v>3206000</v>
      </c>
      <c r="BX42" s="32">
        <f t="shared" ref="BX42:CP42" si="120">BX41+BX31+BX12</f>
        <v>3506000</v>
      </c>
      <c r="BY42" s="32">
        <f t="shared" si="120"/>
        <v>2456000</v>
      </c>
      <c r="BZ42" s="32">
        <f t="shared" si="120"/>
        <v>7069525.6500000004</v>
      </c>
      <c r="CA42" s="32">
        <f t="shared" si="120"/>
        <v>8123065.6500000004</v>
      </c>
      <c r="CB42" s="32">
        <f t="shared" si="120"/>
        <v>9399865.6500000004</v>
      </c>
      <c r="CC42" s="32">
        <f t="shared" si="120"/>
        <v>9468985.6500000004</v>
      </c>
      <c r="CD42" s="32">
        <f t="shared" si="120"/>
        <v>9795865.6500000004</v>
      </c>
      <c r="CE42" s="32">
        <f t="shared" si="120"/>
        <v>11609595.09</v>
      </c>
      <c r="CF42" s="32">
        <f t="shared" si="120"/>
        <v>11609595.09</v>
      </c>
      <c r="CG42" s="32">
        <f t="shared" si="120"/>
        <v>12424542.93</v>
      </c>
      <c r="CH42" s="32">
        <f t="shared" si="120"/>
        <v>12962142.93</v>
      </c>
      <c r="CI42" s="32">
        <f t="shared" si="120"/>
        <v>14073873.9252</v>
      </c>
      <c r="CJ42" s="32">
        <f t="shared" si="120"/>
        <v>15439569.925199999</v>
      </c>
      <c r="CK42" s="32">
        <f t="shared" si="120"/>
        <v>17403153.9252</v>
      </c>
      <c r="CL42" s="32">
        <f t="shared" si="120"/>
        <v>17403153.9252</v>
      </c>
      <c r="CM42" s="32">
        <f t="shared" si="120"/>
        <v>19448291.696208</v>
      </c>
      <c r="CN42" s="32">
        <f t="shared" si="120"/>
        <v>20050403.696208</v>
      </c>
      <c r="CO42" s="32">
        <f t="shared" si="120"/>
        <v>23421478.256207999</v>
      </c>
      <c r="CP42" s="32">
        <f t="shared" si="120"/>
        <v>23421478.256207999</v>
      </c>
      <c r="CQ42" s="68">
        <f t="shared" si="20"/>
        <v>26498677.616208002</v>
      </c>
      <c r="CR42" s="128">
        <f t="shared" si="21"/>
        <v>26498677.616208002</v>
      </c>
      <c r="CS42" s="32"/>
      <c r="CU42" s="81" t="s">
        <v>206</v>
      </c>
      <c r="CV42" s="32">
        <f>CV41+CV31+CV12</f>
        <v>6712000</v>
      </c>
      <c r="CW42" s="32">
        <f t="shared" ref="CW42:DA42" si="121">CW41+CW31+CW12</f>
        <v>27048456.949999999</v>
      </c>
      <c r="CX42" s="32">
        <f t="shared" si="121"/>
        <v>42484041.480000004</v>
      </c>
      <c r="CY42" s="32">
        <f t="shared" si="121"/>
        <v>54900129.7104</v>
      </c>
      <c r="CZ42" s="32">
        <f t="shared" si="121"/>
        <v>74305003.242816001</v>
      </c>
      <c r="DA42" s="32">
        <f t="shared" si="121"/>
        <v>99840311.744831994</v>
      </c>
      <c r="DD42" s="32">
        <f>DD41+DD31+DD12</f>
        <v>15279925.650000002</v>
      </c>
      <c r="DF42" s="32">
        <f>DF41+DF31+DF12</f>
        <v>31534662.600000001</v>
      </c>
      <c r="DH42" s="32">
        <f>DH41+DH31+DH12</f>
        <v>46713428.039999992</v>
      </c>
      <c r="DJ42" s="32">
        <f>DJ41+DJ31+DJ12</f>
        <v>61842375.700799994</v>
      </c>
      <c r="DL42" s="32">
        <f>DL41+DL31+DL12</f>
        <v>83165825.984832019</v>
      </c>
      <c r="DW42" s="120">
        <f t="shared" si="22"/>
        <v>1</v>
      </c>
      <c r="DX42" s="120">
        <f t="shared" si="23"/>
        <v>1</v>
      </c>
      <c r="DY42" s="120">
        <f t="shared" si="24"/>
        <v>1</v>
      </c>
      <c r="DZ42" s="120">
        <f t="shared" si="25"/>
        <v>1</v>
      </c>
      <c r="EA42" s="120">
        <f t="shared" si="26"/>
        <v>1</v>
      </c>
    </row>
    <row r="43" spans="1:131" ht="15.5">
      <c r="A43" s="68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68"/>
      <c r="BU43" s="68"/>
      <c r="BV43" s="68"/>
      <c r="BW43" s="68">
        <f t="shared" ref="BW43:BW48" si="122">SUM(B43:D43)</f>
        <v>0</v>
      </c>
      <c r="BX43" s="68">
        <f t="shared" ref="BX43:BX48" si="123">SUM(E43:G43)</f>
        <v>0</v>
      </c>
      <c r="BY43" s="68">
        <f t="shared" ref="BY43:BY48" si="124">SUM(H43:J43)</f>
        <v>0</v>
      </c>
      <c r="BZ43" s="68">
        <f t="shared" ref="BZ43:BZ48" si="125">SUM(K43:M43)</f>
        <v>0</v>
      </c>
      <c r="CA43" s="68">
        <f t="shared" ref="CA43:CA48" si="126">SUM(N43:P43)</f>
        <v>0</v>
      </c>
      <c r="CB43" s="68">
        <f t="shared" ref="CB43:CB48" si="127">SUM(Q43:S43)</f>
        <v>0</v>
      </c>
      <c r="CC43" s="68">
        <f t="shared" ref="CC43:CC48" si="128">SUM(T43:V43)</f>
        <v>0</v>
      </c>
      <c r="CD43" s="68">
        <f t="shared" ref="CD43:CD48" si="129">SUM(W43:Y43)</f>
        <v>0</v>
      </c>
      <c r="CE43" s="68">
        <f t="shared" ref="CE43:CE48" si="130">SUM(Z43:AB43)</f>
        <v>0</v>
      </c>
      <c r="CF43" s="68">
        <f t="shared" ref="CF43:CF48" si="131">SUM(AC43:AE43)</f>
        <v>0</v>
      </c>
      <c r="CG43" s="68">
        <f t="shared" ref="CG43:CG48" si="132">SUM(AF43:AH43)</f>
        <v>0</v>
      </c>
      <c r="CH43" s="68">
        <f t="shared" ref="CH43:CH48" si="133">SUM(AI43:AK43)</f>
        <v>0</v>
      </c>
      <c r="CI43" s="68">
        <f t="shared" ref="CI43:CI48" si="134">SUM(AL43:AN43)</f>
        <v>0</v>
      </c>
      <c r="CJ43" s="68">
        <f t="shared" ref="CJ43:CJ48" si="135">SUM(AO43:AQ43)</f>
        <v>0</v>
      </c>
      <c r="CK43" s="68">
        <f t="shared" ref="CK43:CK48" si="136">SUM(AR43:AT43)</f>
        <v>0</v>
      </c>
      <c r="CL43" s="68">
        <f t="shared" ref="CL43:CL48" si="137">SUM(AU43:AW43)</f>
        <v>0</v>
      </c>
      <c r="CM43" s="68">
        <f t="shared" ref="CM43:CM48" si="138">SUM(AY43:BA43)</f>
        <v>0</v>
      </c>
      <c r="CN43" s="68">
        <f t="shared" ref="CN43:CN48" si="139">SUM(BA43:BC43)</f>
        <v>0</v>
      </c>
      <c r="CO43" s="68">
        <f t="shared" ref="CO43:CO48" si="140">SUM(BD43:BF43)</f>
        <v>0</v>
      </c>
      <c r="CP43" s="68">
        <f t="shared" ref="CP43:CP48" si="141">SUM(BG43:BI43)</f>
        <v>0</v>
      </c>
      <c r="CQ43" s="68">
        <f t="shared" si="20"/>
        <v>0</v>
      </c>
      <c r="CR43" s="128">
        <f t="shared" si="21"/>
        <v>0</v>
      </c>
      <c r="CS43" s="32"/>
      <c r="CU43" s="68"/>
      <c r="CV43" s="68">
        <f t="shared" si="27"/>
        <v>0</v>
      </c>
      <c r="CW43" s="68">
        <f t="shared" si="28"/>
        <v>0</v>
      </c>
      <c r="CX43" s="68">
        <f t="shared" si="29"/>
        <v>0</v>
      </c>
      <c r="CY43" s="68">
        <f t="shared" si="30"/>
        <v>0</v>
      </c>
      <c r="CZ43" s="68">
        <f t="shared" si="31"/>
        <v>0</v>
      </c>
      <c r="DA43" s="68">
        <f t="shared" si="32"/>
        <v>0</v>
      </c>
      <c r="DD43" s="85"/>
      <c r="DF43" s="85"/>
      <c r="DH43" s="85"/>
      <c r="DJ43" s="85"/>
      <c r="DL43" s="85"/>
    </row>
    <row r="44" spans="1:131" ht="15.5">
      <c r="A44" s="81" t="s">
        <v>34</v>
      </c>
      <c r="B44" s="68">
        <f>'Ключевые условия (Assumptions)'!C48</f>
        <v>6000000</v>
      </c>
      <c r="BT44" s="81" t="s">
        <v>34</v>
      </c>
      <c r="BU44" s="68"/>
      <c r="BV44" s="68"/>
      <c r="BW44" s="68">
        <f t="shared" si="122"/>
        <v>6000000</v>
      </c>
      <c r="BX44" s="68">
        <f t="shared" si="123"/>
        <v>0</v>
      </c>
      <c r="BY44" s="68">
        <f t="shared" si="124"/>
        <v>0</v>
      </c>
      <c r="BZ44" s="68">
        <f t="shared" si="125"/>
        <v>0</v>
      </c>
      <c r="CA44" s="68">
        <f t="shared" si="126"/>
        <v>0</v>
      </c>
      <c r="CB44" s="68">
        <f t="shared" si="127"/>
        <v>0</v>
      </c>
      <c r="CC44" s="68">
        <f t="shared" si="128"/>
        <v>0</v>
      </c>
      <c r="CD44" s="68">
        <f t="shared" si="129"/>
        <v>0</v>
      </c>
      <c r="CE44" s="68">
        <f t="shared" si="130"/>
        <v>0</v>
      </c>
      <c r="CF44" s="68">
        <f t="shared" si="131"/>
        <v>0</v>
      </c>
      <c r="CG44" s="68">
        <f t="shared" si="132"/>
        <v>0</v>
      </c>
      <c r="CH44" s="68">
        <f t="shared" si="133"/>
        <v>0</v>
      </c>
      <c r="CI44" s="68">
        <f t="shared" si="134"/>
        <v>0</v>
      </c>
      <c r="CJ44" s="68">
        <f t="shared" si="135"/>
        <v>0</v>
      </c>
      <c r="CK44" s="68">
        <f t="shared" si="136"/>
        <v>0</v>
      </c>
      <c r="CL44" s="68">
        <f t="shared" si="137"/>
        <v>0</v>
      </c>
      <c r="CM44" s="68">
        <f t="shared" si="138"/>
        <v>0</v>
      </c>
      <c r="CN44" s="68">
        <f t="shared" si="139"/>
        <v>0</v>
      </c>
      <c r="CO44" s="68">
        <f t="shared" si="140"/>
        <v>0</v>
      </c>
      <c r="CP44" s="68">
        <f t="shared" si="141"/>
        <v>0</v>
      </c>
      <c r="CQ44" s="68">
        <f t="shared" si="20"/>
        <v>0</v>
      </c>
      <c r="CR44" s="128">
        <f t="shared" si="21"/>
        <v>0</v>
      </c>
      <c r="CU44" s="81" t="s">
        <v>34</v>
      </c>
      <c r="CV44" s="68">
        <f t="shared" si="27"/>
        <v>6000000</v>
      </c>
      <c r="CW44" s="68">
        <f t="shared" si="28"/>
        <v>0</v>
      </c>
      <c r="CX44" s="68">
        <f t="shared" si="29"/>
        <v>0</v>
      </c>
      <c r="CY44" s="68">
        <f t="shared" si="30"/>
        <v>0</v>
      </c>
      <c r="CZ44" s="68">
        <f t="shared" si="31"/>
        <v>0</v>
      </c>
      <c r="DA44" s="68">
        <f t="shared" si="32"/>
        <v>0</v>
      </c>
    </row>
    <row r="45" spans="1:131" ht="15.5">
      <c r="A45" s="68" t="s">
        <v>61</v>
      </c>
      <c r="B45" s="68"/>
      <c r="C45" s="68"/>
      <c r="D45" s="68"/>
      <c r="BT45" s="68" t="s">
        <v>61</v>
      </c>
      <c r="BU45" s="68"/>
      <c r="BV45" s="68"/>
      <c r="BW45" s="68">
        <f t="shared" si="122"/>
        <v>0</v>
      </c>
      <c r="BX45" s="68">
        <f t="shared" si="123"/>
        <v>0</v>
      </c>
      <c r="BY45" s="68">
        <f t="shared" si="124"/>
        <v>0</v>
      </c>
      <c r="BZ45" s="68">
        <f t="shared" si="125"/>
        <v>0</v>
      </c>
      <c r="CA45" s="68">
        <f t="shared" si="126"/>
        <v>0</v>
      </c>
      <c r="CB45" s="68">
        <f t="shared" si="127"/>
        <v>0</v>
      </c>
      <c r="CC45" s="68">
        <f t="shared" si="128"/>
        <v>0</v>
      </c>
      <c r="CD45" s="68">
        <f t="shared" si="129"/>
        <v>0</v>
      </c>
      <c r="CE45" s="68">
        <f t="shared" si="130"/>
        <v>0</v>
      </c>
      <c r="CF45" s="68">
        <f t="shared" si="131"/>
        <v>0</v>
      </c>
      <c r="CG45" s="68">
        <f t="shared" si="132"/>
        <v>0</v>
      </c>
      <c r="CH45" s="68">
        <f t="shared" si="133"/>
        <v>0</v>
      </c>
      <c r="CI45" s="68">
        <f t="shared" si="134"/>
        <v>0</v>
      </c>
      <c r="CJ45" s="68">
        <f t="shared" si="135"/>
        <v>0</v>
      </c>
      <c r="CK45" s="68">
        <f t="shared" si="136"/>
        <v>0</v>
      </c>
      <c r="CL45" s="68">
        <f t="shared" si="137"/>
        <v>0</v>
      </c>
      <c r="CM45" s="68">
        <f t="shared" si="138"/>
        <v>0</v>
      </c>
      <c r="CN45" s="68">
        <f t="shared" si="139"/>
        <v>0</v>
      </c>
      <c r="CO45" s="68">
        <f t="shared" si="140"/>
        <v>0</v>
      </c>
      <c r="CP45" s="68">
        <f t="shared" si="141"/>
        <v>0</v>
      </c>
      <c r="CQ45" s="68">
        <f t="shared" si="20"/>
        <v>0</v>
      </c>
      <c r="CR45" s="128">
        <f t="shared" si="21"/>
        <v>0</v>
      </c>
      <c r="CU45" s="68" t="s">
        <v>61</v>
      </c>
      <c r="CV45" s="68">
        <f t="shared" si="27"/>
        <v>0</v>
      </c>
      <c r="CW45" s="68">
        <f t="shared" si="28"/>
        <v>0</v>
      </c>
      <c r="CX45" s="68">
        <f t="shared" si="29"/>
        <v>0</v>
      </c>
      <c r="CY45" s="68">
        <f t="shared" si="30"/>
        <v>0</v>
      </c>
      <c r="CZ45" s="68">
        <f t="shared" si="31"/>
        <v>0</v>
      </c>
      <c r="DA45" s="68">
        <f t="shared" si="32"/>
        <v>0</v>
      </c>
    </row>
    <row r="46" spans="1:131" ht="30.5">
      <c r="A46" s="68" t="s">
        <v>59</v>
      </c>
      <c r="B46" s="68">
        <f>$B$44/'Ключевые условия (Assumptions)'!$C$50</f>
        <v>100000</v>
      </c>
      <c r="C46" s="68">
        <f>$B$44/'Ключевые условия (Assumptions)'!$C$50</f>
        <v>100000</v>
      </c>
      <c r="D46" s="68">
        <f>$B$44/'Ключевые условия (Assumptions)'!$C$50</f>
        <v>100000</v>
      </c>
      <c r="E46" s="68">
        <f>$B$44/'Ключевые условия (Assumptions)'!$C$50</f>
        <v>100000</v>
      </c>
      <c r="F46" s="68">
        <f>$B$44/'Ключевые условия (Assumptions)'!$C$50</f>
        <v>100000</v>
      </c>
      <c r="G46" s="68">
        <f>$B$44/'Ключевые условия (Assumptions)'!$C$50</f>
        <v>100000</v>
      </c>
      <c r="H46" s="68">
        <f>$B$44/'Ключевые условия (Assumptions)'!$C$50</f>
        <v>100000</v>
      </c>
      <c r="I46" s="68">
        <f>$B$44/'Ключевые условия (Assumptions)'!$C$50</f>
        <v>100000</v>
      </c>
      <c r="J46" s="68">
        <f>$B$44/'Ключевые условия (Assumptions)'!$C$50</f>
        <v>100000</v>
      </c>
      <c r="K46" s="68">
        <f>$B$44/'Ключевые условия (Assumptions)'!$C$50</f>
        <v>100000</v>
      </c>
      <c r="L46" s="68">
        <f>$B$44/'Ключевые условия (Assumptions)'!$C$50</f>
        <v>100000</v>
      </c>
      <c r="M46" s="68">
        <f>$B$44/'Ключевые условия (Assumptions)'!$C$50</f>
        <v>100000</v>
      </c>
      <c r="N46" s="68">
        <f>$B$44/'Ключевые условия (Assumptions)'!$C$50</f>
        <v>100000</v>
      </c>
      <c r="O46" s="68">
        <f>$B$44/'Ключевые условия (Assumptions)'!$C$50</f>
        <v>100000</v>
      </c>
      <c r="P46" s="68">
        <f>$B$44/'Ключевые условия (Assumptions)'!$C$50</f>
        <v>100000</v>
      </c>
      <c r="Q46" s="68">
        <f>$B$44/'Ключевые условия (Assumptions)'!$C$50</f>
        <v>100000</v>
      </c>
      <c r="R46" s="68">
        <f>$B$44/'Ключевые условия (Assumptions)'!$C$50</f>
        <v>100000</v>
      </c>
      <c r="S46" s="68">
        <f>$B$44/'Ключевые условия (Assumptions)'!$C$50</f>
        <v>100000</v>
      </c>
      <c r="T46" s="68">
        <f>$B$44/'Ключевые условия (Assumptions)'!$C$50</f>
        <v>100000</v>
      </c>
      <c r="U46" s="68">
        <f>$B$44/'Ключевые условия (Assumptions)'!$C$50</f>
        <v>100000</v>
      </c>
      <c r="V46" s="68">
        <f>$B$44/'Ключевые условия (Assumptions)'!$C$50</f>
        <v>100000</v>
      </c>
      <c r="W46" s="68">
        <f>$B$44/'Ключевые условия (Assumptions)'!$C$50</f>
        <v>100000</v>
      </c>
      <c r="X46" s="68">
        <f>$B$44/'Ключевые условия (Assumptions)'!$C$50</f>
        <v>100000</v>
      </c>
      <c r="Y46" s="68">
        <f>$B$44/'Ключевые условия (Assumptions)'!$C$50</f>
        <v>100000</v>
      </c>
      <c r="Z46" s="68">
        <f>$B$44/'Ключевые условия (Assumptions)'!$C$50</f>
        <v>100000</v>
      </c>
      <c r="AA46" s="68">
        <f>$B$44/'Ключевые условия (Assumptions)'!$C$50</f>
        <v>100000</v>
      </c>
      <c r="AB46" s="68">
        <f>$B$44/'Ключевые условия (Assumptions)'!$C$50</f>
        <v>100000</v>
      </c>
      <c r="AC46" s="68">
        <f>$B$44/'Ключевые условия (Assumptions)'!$C$50</f>
        <v>100000</v>
      </c>
      <c r="AD46" s="68">
        <f>$B$44/'Ключевые условия (Assumptions)'!$C$50</f>
        <v>100000</v>
      </c>
      <c r="AE46" s="68">
        <f>$B$44/'Ключевые условия (Assumptions)'!$C$50</f>
        <v>100000</v>
      </c>
      <c r="AF46" s="68">
        <f>$B$44/'Ключевые условия (Assumptions)'!$C$50</f>
        <v>100000</v>
      </c>
      <c r="AG46" s="68">
        <f>$B$44/'Ключевые условия (Assumptions)'!$C$50</f>
        <v>100000</v>
      </c>
      <c r="AH46" s="68">
        <f>$B$44/'Ключевые условия (Assumptions)'!$C$50</f>
        <v>100000</v>
      </c>
      <c r="AI46" s="68">
        <f>$B$44/'Ключевые условия (Assumptions)'!$C$50</f>
        <v>100000</v>
      </c>
      <c r="AJ46" s="68">
        <f>$B$44/'Ключевые условия (Assumptions)'!$C$50</f>
        <v>100000</v>
      </c>
      <c r="AK46" s="68">
        <f>$B$44/'Ключевые условия (Assumptions)'!$C$50</f>
        <v>100000</v>
      </c>
      <c r="AL46" s="68">
        <f>$B$44/'Ключевые условия (Assumptions)'!$C$50</f>
        <v>100000</v>
      </c>
      <c r="AM46" s="68">
        <f>$B$44/'Ключевые условия (Assumptions)'!$C$50</f>
        <v>100000</v>
      </c>
      <c r="AN46" s="68">
        <f>$B$44/'Ключевые условия (Assumptions)'!$C$50</f>
        <v>100000</v>
      </c>
      <c r="AO46" s="68">
        <f>$B$44/'Ключевые условия (Assumptions)'!$C$50</f>
        <v>100000</v>
      </c>
      <c r="AP46" s="68">
        <f>$B$44/'Ключевые условия (Assumptions)'!$C$50</f>
        <v>100000</v>
      </c>
      <c r="AQ46" s="68">
        <f>$B$44/'Ключевые условия (Assumptions)'!$C$50</f>
        <v>100000</v>
      </c>
      <c r="AR46" s="68">
        <f>$B$44/'Ключевые условия (Assumptions)'!$C$50</f>
        <v>100000</v>
      </c>
      <c r="AS46" s="68">
        <f>$B$44/'Ключевые условия (Assumptions)'!$C$50</f>
        <v>100000</v>
      </c>
      <c r="AT46" s="68">
        <f>$B$44/'Ключевые условия (Assumptions)'!$C$50</f>
        <v>100000</v>
      </c>
      <c r="AU46" s="68">
        <f>$B$44/'Ключевые условия (Assumptions)'!$C$50</f>
        <v>100000</v>
      </c>
      <c r="AV46" s="68">
        <f>$B$44/'Ключевые условия (Assumptions)'!$C$50</f>
        <v>100000</v>
      </c>
      <c r="AW46" s="68">
        <f>$B$44/'Ключевые условия (Assumptions)'!$C$50</f>
        <v>100000</v>
      </c>
      <c r="AX46" s="68">
        <f>$B$44/'Ключевые условия (Assumptions)'!$C$50</f>
        <v>100000</v>
      </c>
      <c r="AY46" s="68">
        <f>$B$44/'Ключевые условия (Assumptions)'!$C$50</f>
        <v>100000</v>
      </c>
      <c r="AZ46" s="68">
        <f>$B$44/'Ключевые условия (Assumptions)'!$C$50</f>
        <v>100000</v>
      </c>
      <c r="BA46" s="68">
        <f>$B$44/'Ключевые условия (Assumptions)'!$C$50</f>
        <v>100000</v>
      </c>
      <c r="BB46" s="68">
        <f>$B$44/'Ключевые условия (Assumptions)'!$C$50</f>
        <v>100000</v>
      </c>
      <c r="BC46" s="68">
        <f>$B$44/'Ключевые условия (Assumptions)'!$C$50</f>
        <v>100000</v>
      </c>
      <c r="BD46" s="68">
        <f>$B$44/'Ключевые условия (Assumptions)'!$C$50</f>
        <v>100000</v>
      </c>
      <c r="BE46" s="68">
        <f>$B$44/'Ключевые условия (Assumptions)'!$C$50</f>
        <v>100000</v>
      </c>
      <c r="BF46" s="68">
        <f>$B$44/'Ключевые условия (Assumptions)'!$C$50</f>
        <v>100000</v>
      </c>
      <c r="BG46" s="68">
        <f>$B$44/'Ключевые условия (Assumptions)'!$C$50</f>
        <v>100000</v>
      </c>
      <c r="BH46" s="68">
        <f>$B$44/'Ключевые условия (Assumptions)'!$C$50</f>
        <v>100000</v>
      </c>
      <c r="BI46" s="68">
        <f>$B$44/'Ключевые условия (Assumptions)'!$C$50</f>
        <v>100000</v>
      </c>
      <c r="BJ46" s="68"/>
      <c r="BK46" s="68"/>
      <c r="BL46" s="68"/>
      <c r="BM46" s="68"/>
      <c r="BN46" s="68"/>
      <c r="BO46" s="68"/>
      <c r="BP46" s="32"/>
      <c r="BQ46" s="32"/>
      <c r="BR46" s="32"/>
      <c r="BS46" s="32"/>
      <c r="BT46" s="140" t="s">
        <v>59</v>
      </c>
      <c r="BU46" s="140"/>
      <c r="BV46" s="140"/>
      <c r="BW46" s="140">
        <f t="shared" si="122"/>
        <v>300000</v>
      </c>
      <c r="BX46" s="140">
        <f t="shared" si="123"/>
        <v>300000</v>
      </c>
      <c r="BY46" s="140">
        <f t="shared" si="124"/>
        <v>300000</v>
      </c>
      <c r="BZ46" s="140">
        <f t="shared" si="125"/>
        <v>300000</v>
      </c>
      <c r="CA46" s="140">
        <f t="shared" si="126"/>
        <v>300000</v>
      </c>
      <c r="CB46" s="140">
        <f t="shared" si="127"/>
        <v>300000</v>
      </c>
      <c r="CC46" s="140">
        <f t="shared" si="128"/>
        <v>300000</v>
      </c>
      <c r="CD46" s="140">
        <f t="shared" si="129"/>
        <v>300000</v>
      </c>
      <c r="CE46" s="140">
        <f t="shared" si="130"/>
        <v>300000</v>
      </c>
      <c r="CF46" s="140">
        <f t="shared" si="131"/>
        <v>300000</v>
      </c>
      <c r="CG46" s="140">
        <f t="shared" si="132"/>
        <v>300000</v>
      </c>
      <c r="CH46" s="140">
        <f t="shared" si="133"/>
        <v>300000</v>
      </c>
      <c r="CI46" s="140">
        <f t="shared" si="134"/>
        <v>300000</v>
      </c>
      <c r="CJ46" s="140">
        <f t="shared" si="135"/>
        <v>300000</v>
      </c>
      <c r="CK46" s="140">
        <f t="shared" si="136"/>
        <v>300000</v>
      </c>
      <c r="CL46" s="140">
        <f t="shared" si="137"/>
        <v>300000</v>
      </c>
      <c r="CM46" s="140">
        <f t="shared" si="138"/>
        <v>300000</v>
      </c>
      <c r="CN46" s="140">
        <f t="shared" si="139"/>
        <v>300000</v>
      </c>
      <c r="CO46" s="140">
        <f t="shared" si="140"/>
        <v>300000</v>
      </c>
      <c r="CP46" s="140">
        <f t="shared" si="141"/>
        <v>300000</v>
      </c>
      <c r="CQ46" s="140">
        <f t="shared" si="20"/>
        <v>0</v>
      </c>
      <c r="CR46" s="140">
        <f t="shared" si="21"/>
        <v>0</v>
      </c>
      <c r="CS46" s="141"/>
      <c r="CT46" s="142"/>
      <c r="CU46" s="140" t="s">
        <v>59</v>
      </c>
      <c r="CV46" s="140">
        <f t="shared" si="27"/>
        <v>600000</v>
      </c>
      <c r="CW46" s="140">
        <f t="shared" si="28"/>
        <v>1200000</v>
      </c>
      <c r="CX46" s="140">
        <f t="shared" si="29"/>
        <v>1200000</v>
      </c>
      <c r="CY46" s="140">
        <f t="shared" si="30"/>
        <v>1200000</v>
      </c>
      <c r="CZ46" s="140">
        <f t="shared" si="31"/>
        <v>1200000</v>
      </c>
      <c r="DA46" s="140">
        <f t="shared" si="32"/>
        <v>600000</v>
      </c>
      <c r="DD46" s="83"/>
      <c r="DF46" s="83"/>
      <c r="DH46" s="83"/>
      <c r="DJ46" s="83"/>
      <c r="DL46" s="83"/>
    </row>
    <row r="47" spans="1:131" ht="15.5">
      <c r="A47" s="68" t="s">
        <v>121</v>
      </c>
      <c r="B47" s="68">
        <f>B41-B46</f>
        <v>616666.66666666663</v>
      </c>
      <c r="C47" s="68">
        <f>B47-C46+C41</f>
        <v>1233333.3333333333</v>
      </c>
      <c r="D47" s="68">
        <f t="shared" ref="D47:I47" si="142">C47-D46+D41</f>
        <v>1850000</v>
      </c>
      <c r="E47" s="68">
        <f t="shared" si="142"/>
        <v>2766666.6666666665</v>
      </c>
      <c r="F47" s="68">
        <f t="shared" si="142"/>
        <v>3383333.333333333</v>
      </c>
      <c r="G47" s="68">
        <f t="shared" si="142"/>
        <v>3999999.9999999995</v>
      </c>
      <c r="H47" s="68">
        <f t="shared" si="142"/>
        <v>4266666.666666666</v>
      </c>
      <c r="I47" s="68">
        <f t="shared" si="142"/>
        <v>4533333.333333333</v>
      </c>
      <c r="J47" s="68">
        <f>I47-J46+J41</f>
        <v>5100000</v>
      </c>
      <c r="K47" s="68">
        <f t="shared" ref="K47:BI47" si="143">J47-K46+K41</f>
        <v>5000000</v>
      </c>
      <c r="L47" s="68">
        <f t="shared" si="143"/>
        <v>4900000</v>
      </c>
      <c r="M47" s="68">
        <f>L47-M46+M41</f>
        <v>4800000</v>
      </c>
      <c r="N47" s="68">
        <f>M47-N46+N41</f>
        <v>4700000</v>
      </c>
      <c r="O47" s="68">
        <f>N47-O46+O41</f>
        <v>4600000</v>
      </c>
      <c r="P47" s="68">
        <f t="shared" si="143"/>
        <v>4500000</v>
      </c>
      <c r="Q47" s="68">
        <f t="shared" si="143"/>
        <v>4400000</v>
      </c>
      <c r="R47" s="68">
        <f t="shared" si="143"/>
        <v>4300000</v>
      </c>
      <c r="S47" s="68">
        <f t="shared" si="143"/>
        <v>4200000</v>
      </c>
      <c r="T47" s="68">
        <f t="shared" si="143"/>
        <v>4100000</v>
      </c>
      <c r="U47" s="68">
        <f t="shared" si="143"/>
        <v>4000000</v>
      </c>
      <c r="V47" s="68">
        <f t="shared" si="143"/>
        <v>3900000</v>
      </c>
      <c r="W47" s="68">
        <f t="shared" si="143"/>
        <v>3800000</v>
      </c>
      <c r="X47" s="68">
        <f>W47-X46+X41</f>
        <v>3700000</v>
      </c>
      <c r="Y47" s="68">
        <f>X47-Y46+Y41</f>
        <v>3600000</v>
      </c>
      <c r="Z47" s="68">
        <f>Y47-Z46+Z41</f>
        <v>3500000</v>
      </c>
      <c r="AA47" s="68">
        <f t="shared" si="143"/>
        <v>3400000</v>
      </c>
      <c r="AB47" s="68">
        <f t="shared" si="143"/>
        <v>3300000</v>
      </c>
      <c r="AC47" s="68">
        <f t="shared" si="143"/>
        <v>3200000</v>
      </c>
      <c r="AD47" s="68">
        <f t="shared" si="143"/>
        <v>3100000</v>
      </c>
      <c r="AE47" s="68">
        <f t="shared" si="143"/>
        <v>3000000</v>
      </c>
      <c r="AF47" s="68">
        <f t="shared" si="143"/>
        <v>2900000</v>
      </c>
      <c r="AG47" s="68">
        <f t="shared" si="143"/>
        <v>2800000</v>
      </c>
      <c r="AH47" s="68">
        <f t="shared" si="143"/>
        <v>2700000</v>
      </c>
      <c r="AI47" s="68">
        <f t="shared" si="143"/>
        <v>2600000</v>
      </c>
      <c r="AJ47" s="68">
        <f t="shared" si="143"/>
        <v>2500000</v>
      </c>
      <c r="AK47" s="68">
        <f t="shared" si="143"/>
        <v>2400000</v>
      </c>
      <c r="AL47" s="68">
        <f>AK47-AL46+AL41</f>
        <v>2300000</v>
      </c>
      <c r="AM47" s="68">
        <f t="shared" si="143"/>
        <v>2200000</v>
      </c>
      <c r="AN47" s="68">
        <f t="shared" si="143"/>
        <v>2100000</v>
      </c>
      <c r="AO47" s="68">
        <f t="shared" si="143"/>
        <v>2000000</v>
      </c>
      <c r="AP47" s="68">
        <f t="shared" si="143"/>
        <v>1900000</v>
      </c>
      <c r="AQ47" s="68">
        <f t="shared" si="143"/>
        <v>1800000</v>
      </c>
      <c r="AR47" s="68">
        <f t="shared" si="143"/>
        <v>1700000</v>
      </c>
      <c r="AS47" s="68">
        <f t="shared" si="143"/>
        <v>1600000</v>
      </c>
      <c r="AT47" s="68">
        <f t="shared" si="143"/>
        <v>1500000</v>
      </c>
      <c r="AU47" s="68">
        <f t="shared" si="143"/>
        <v>1400000</v>
      </c>
      <c r="AV47" s="68">
        <f t="shared" si="143"/>
        <v>1300000</v>
      </c>
      <c r="AW47" s="68">
        <f t="shared" si="143"/>
        <v>1200000</v>
      </c>
      <c r="AX47" s="68">
        <f>AW47-AX46+AX41</f>
        <v>1100000</v>
      </c>
      <c r="AY47" s="68">
        <f t="shared" si="143"/>
        <v>1000000</v>
      </c>
      <c r="AZ47" s="68">
        <f t="shared" si="143"/>
        <v>900000</v>
      </c>
      <c r="BA47" s="68">
        <f t="shared" si="143"/>
        <v>800000</v>
      </c>
      <c r="BB47" s="68">
        <f t="shared" si="143"/>
        <v>700000</v>
      </c>
      <c r="BC47" s="68">
        <f t="shared" si="143"/>
        <v>600000</v>
      </c>
      <c r="BD47" s="68">
        <f t="shared" si="143"/>
        <v>500000</v>
      </c>
      <c r="BE47" s="68">
        <f t="shared" si="143"/>
        <v>400000</v>
      </c>
      <c r="BF47" s="68">
        <f t="shared" si="143"/>
        <v>300000</v>
      </c>
      <c r="BG47" s="68">
        <f t="shared" si="143"/>
        <v>200000</v>
      </c>
      <c r="BH47" s="68">
        <f t="shared" si="143"/>
        <v>100000</v>
      </c>
      <c r="BI47" s="68">
        <f t="shared" si="143"/>
        <v>0</v>
      </c>
      <c r="BJ47" s="216"/>
      <c r="BK47" s="216"/>
      <c r="BL47" s="216"/>
      <c r="BM47" s="216"/>
      <c r="BN47" s="216"/>
      <c r="BO47" s="216"/>
      <c r="BP47" s="32"/>
      <c r="BQ47" s="32"/>
      <c r="BR47" s="32"/>
      <c r="BS47" s="32"/>
      <c r="BT47" s="140" t="s">
        <v>121</v>
      </c>
      <c r="BU47" s="140"/>
      <c r="BV47" s="140"/>
      <c r="BW47" s="140">
        <f t="shared" si="122"/>
        <v>3700000</v>
      </c>
      <c r="BX47" s="140">
        <f t="shared" si="123"/>
        <v>10150000</v>
      </c>
      <c r="BY47" s="140">
        <f t="shared" si="124"/>
        <v>13900000</v>
      </c>
      <c r="BZ47" s="140">
        <f t="shared" si="125"/>
        <v>14700000</v>
      </c>
      <c r="CA47" s="140">
        <f t="shared" si="126"/>
        <v>13800000</v>
      </c>
      <c r="CB47" s="140">
        <f t="shared" si="127"/>
        <v>12900000</v>
      </c>
      <c r="CC47" s="140">
        <f t="shared" si="128"/>
        <v>12000000</v>
      </c>
      <c r="CD47" s="140">
        <f t="shared" si="129"/>
        <v>11100000</v>
      </c>
      <c r="CE47" s="140">
        <f t="shared" si="130"/>
        <v>10200000</v>
      </c>
      <c r="CF47" s="140">
        <f t="shared" si="131"/>
        <v>9300000</v>
      </c>
      <c r="CG47" s="140">
        <f t="shared" si="132"/>
        <v>8400000</v>
      </c>
      <c r="CH47" s="140">
        <f t="shared" si="133"/>
        <v>7500000</v>
      </c>
      <c r="CI47" s="140">
        <f t="shared" si="134"/>
        <v>6600000</v>
      </c>
      <c r="CJ47" s="140">
        <f t="shared" si="135"/>
        <v>5700000</v>
      </c>
      <c r="CK47" s="140">
        <f t="shared" si="136"/>
        <v>4800000</v>
      </c>
      <c r="CL47" s="140">
        <f t="shared" si="137"/>
        <v>3900000</v>
      </c>
      <c r="CM47" s="140">
        <f t="shared" si="138"/>
        <v>2700000</v>
      </c>
      <c r="CN47" s="140">
        <f t="shared" si="139"/>
        <v>2100000</v>
      </c>
      <c r="CO47" s="140">
        <f t="shared" si="140"/>
        <v>1200000</v>
      </c>
      <c r="CP47" s="140">
        <f t="shared" si="141"/>
        <v>300000</v>
      </c>
      <c r="CQ47" s="140">
        <f t="shared" si="20"/>
        <v>0</v>
      </c>
      <c r="CR47" s="140">
        <f t="shared" si="21"/>
        <v>0</v>
      </c>
      <c r="CS47" s="141"/>
      <c r="CT47" s="142"/>
      <c r="CU47" s="140" t="s">
        <v>121</v>
      </c>
      <c r="CV47" s="140">
        <f t="shared" si="27"/>
        <v>13850000</v>
      </c>
      <c r="CW47" s="140">
        <f t="shared" si="28"/>
        <v>55300000</v>
      </c>
      <c r="CX47" s="140">
        <f t="shared" si="29"/>
        <v>42600000</v>
      </c>
      <c r="CY47" s="140">
        <f t="shared" si="30"/>
        <v>28200000</v>
      </c>
      <c r="CZ47" s="140">
        <f t="shared" si="31"/>
        <v>13500000</v>
      </c>
      <c r="DA47" s="140">
        <f t="shared" si="32"/>
        <v>1500000</v>
      </c>
      <c r="DD47" s="68">
        <f>M47-DD46+DD41</f>
        <v>10800000</v>
      </c>
      <c r="DF47" s="68">
        <f>Y47-DF46+DF41</f>
        <v>3600000</v>
      </c>
      <c r="DH47" s="68">
        <f>AK47-DH46+DH41</f>
        <v>2400000</v>
      </c>
      <c r="DJ47" s="68">
        <f>AW47-DJ46+DJ41</f>
        <v>1200000</v>
      </c>
      <c r="DL47" s="68">
        <f>BI47-DL46+DL41</f>
        <v>0</v>
      </c>
    </row>
    <row r="48" spans="1:131" ht="15.5">
      <c r="BU48" s="68"/>
      <c r="BV48" s="68"/>
      <c r="BW48" s="68">
        <f t="shared" si="122"/>
        <v>0</v>
      </c>
      <c r="BX48" s="68">
        <f t="shared" si="123"/>
        <v>0</v>
      </c>
      <c r="BY48" s="68">
        <f t="shared" si="124"/>
        <v>0</v>
      </c>
      <c r="BZ48" s="68">
        <f t="shared" si="125"/>
        <v>0</v>
      </c>
      <c r="CA48" s="68">
        <f t="shared" si="126"/>
        <v>0</v>
      </c>
      <c r="CB48" s="68">
        <f t="shared" si="127"/>
        <v>0</v>
      </c>
      <c r="CC48" s="68">
        <f t="shared" si="128"/>
        <v>0</v>
      </c>
      <c r="CD48" s="68">
        <f t="shared" si="129"/>
        <v>0</v>
      </c>
      <c r="CE48" s="68">
        <f t="shared" si="130"/>
        <v>0</v>
      </c>
      <c r="CF48" s="68">
        <f t="shared" si="131"/>
        <v>0</v>
      </c>
      <c r="CG48" s="68">
        <f t="shared" si="132"/>
        <v>0</v>
      </c>
      <c r="CH48" s="68">
        <f t="shared" si="133"/>
        <v>0</v>
      </c>
      <c r="CI48" s="68">
        <f t="shared" si="134"/>
        <v>0</v>
      </c>
      <c r="CJ48" s="68">
        <f t="shared" si="135"/>
        <v>0</v>
      </c>
      <c r="CK48" s="68">
        <f t="shared" si="136"/>
        <v>0</v>
      </c>
      <c r="CL48" s="68">
        <f t="shared" si="137"/>
        <v>0</v>
      </c>
      <c r="CM48" s="68">
        <f t="shared" si="138"/>
        <v>0</v>
      </c>
      <c r="CN48" s="68">
        <f t="shared" si="139"/>
        <v>0</v>
      </c>
      <c r="CO48" s="68">
        <f t="shared" si="140"/>
        <v>0</v>
      </c>
      <c r="CP48" s="68">
        <f t="shared" si="141"/>
        <v>0</v>
      </c>
      <c r="CQ48" s="140">
        <f t="shared" si="20"/>
        <v>0</v>
      </c>
      <c r="CR48" s="140">
        <f t="shared" si="21"/>
        <v>0</v>
      </c>
      <c r="CV48" s="68">
        <f t="shared" si="27"/>
        <v>0</v>
      </c>
      <c r="CW48" s="68">
        <f t="shared" si="28"/>
        <v>0</v>
      </c>
      <c r="CX48" s="68">
        <f t="shared" si="29"/>
        <v>0</v>
      </c>
      <c r="CY48" s="68">
        <f t="shared" si="30"/>
        <v>0</v>
      </c>
      <c r="CZ48" s="68">
        <f t="shared" si="31"/>
        <v>0</v>
      </c>
      <c r="DA48" s="68">
        <f t="shared" si="32"/>
        <v>0</v>
      </c>
    </row>
    <row r="49" spans="1:1" ht="15.5">
      <c r="A49" s="32" t="s">
        <v>226</v>
      </c>
    </row>
    <row r="50" spans="1:1" ht="15.5">
      <c r="A50" s="32" t="s">
        <v>227</v>
      </c>
    </row>
  </sheetData>
  <mergeCells count="6">
    <mergeCell ref="CO1:CR1"/>
    <mergeCell ref="BU1:BX1"/>
    <mergeCell ref="BY1:CB1"/>
    <mergeCell ref="CC1:CF1"/>
    <mergeCell ref="CG1:CJ1"/>
    <mergeCell ref="CK1:CN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41"/>
  <sheetViews>
    <sheetView showGridLines="0" topLeftCell="CS1" zoomScaleNormal="100" workbookViewId="0">
      <selection activeCell="CS20" sqref="A20:XFD20"/>
    </sheetView>
  </sheetViews>
  <sheetFormatPr defaultRowHeight="14.5"/>
  <cols>
    <col min="1" max="1" width="28.26953125" customWidth="1"/>
    <col min="2" max="2" width="18.7265625" customWidth="1"/>
    <col min="3" max="8" width="12.453125" bestFit="1" customWidth="1"/>
    <col min="9" max="9" width="12.7265625" bestFit="1" customWidth="1"/>
    <col min="10" max="10" width="12.453125" bestFit="1" customWidth="1"/>
    <col min="11" max="11" width="25.453125" customWidth="1"/>
    <col min="12" max="22" width="16.54296875" bestFit="1" customWidth="1"/>
    <col min="23" max="30" width="14.54296875" customWidth="1"/>
    <col min="31" max="31" width="16.54296875" bestFit="1" customWidth="1"/>
    <col min="32" max="68" width="14.54296875" customWidth="1"/>
    <col min="72" max="72" width="36.54296875" customWidth="1"/>
    <col min="75" max="77" width="12.81640625" bestFit="1" customWidth="1"/>
    <col min="78" max="82" width="14.54296875" bestFit="1" customWidth="1"/>
    <col min="83" max="94" width="15.7265625" bestFit="1" customWidth="1"/>
    <col min="95" max="96" width="16.453125" bestFit="1" customWidth="1"/>
    <col min="99" max="99" width="35.26953125" customWidth="1"/>
    <col min="100" max="100" width="16.54296875" bestFit="1" customWidth="1"/>
    <col min="101" max="103" width="17.81640625" bestFit="1" customWidth="1"/>
    <col min="104" max="104" width="19.1796875" bestFit="1" customWidth="1"/>
    <col min="105" max="105" width="17.81640625" bestFit="1" customWidth="1"/>
    <col min="122" max="122" width="14.54296875" bestFit="1" customWidth="1"/>
    <col min="123" max="125" width="15.7265625" bestFit="1" customWidth="1" collapsed="1"/>
    <col min="126" max="126" width="16.54296875" bestFit="1" customWidth="1" collapsed="1"/>
  </cols>
  <sheetData>
    <row r="1" spans="1:140" ht="15.5">
      <c r="B1" s="74">
        <f>'Expenses (OPEX&amp;CAPEX)'!B1</f>
        <v>2024</v>
      </c>
      <c r="C1" s="74">
        <f>'Expenses (OPEX&amp;CAPEX)'!C1</f>
        <v>2024</v>
      </c>
      <c r="D1" s="74">
        <f>'Expenses (OPEX&amp;CAPEX)'!D1</f>
        <v>2024</v>
      </c>
      <c r="E1" s="74">
        <f>'Expenses (OPEX&amp;CAPEX)'!E1</f>
        <v>2024</v>
      </c>
      <c r="F1" s="74">
        <f>'Expenses (OPEX&amp;CAPEX)'!F1</f>
        <v>2024</v>
      </c>
      <c r="G1" s="74">
        <f>'Expenses (OPEX&amp;CAPEX)'!G1</f>
        <v>2024</v>
      </c>
      <c r="H1" s="74">
        <f>'Expenses (OPEX&amp;CAPEX)'!H1</f>
        <v>2025</v>
      </c>
      <c r="I1" s="74">
        <f>'Expenses (OPEX&amp;CAPEX)'!I1</f>
        <v>2025</v>
      </c>
      <c r="J1" s="74">
        <f>'Expenses (OPEX&amp;CAPEX)'!J1</f>
        <v>2025</v>
      </c>
      <c r="K1" s="74">
        <f>'Expenses (OPEX&amp;CAPEX)'!K1</f>
        <v>2025</v>
      </c>
      <c r="L1" s="74">
        <f>'Expenses (OPEX&amp;CAPEX)'!L1</f>
        <v>2025</v>
      </c>
      <c r="M1" s="74">
        <f>'Expenses (OPEX&amp;CAPEX)'!M1</f>
        <v>2025</v>
      </c>
      <c r="N1" s="74">
        <f>'Expenses (OPEX&amp;CAPEX)'!N1</f>
        <v>2025</v>
      </c>
      <c r="O1" s="74">
        <f>'Expenses (OPEX&amp;CAPEX)'!O1</f>
        <v>2025</v>
      </c>
      <c r="P1" s="74">
        <f>'Expenses (OPEX&amp;CAPEX)'!P1</f>
        <v>2025</v>
      </c>
      <c r="Q1" s="74">
        <f>'Expenses (OPEX&amp;CAPEX)'!Q1</f>
        <v>2025</v>
      </c>
      <c r="R1" s="74">
        <f>'Expenses (OPEX&amp;CAPEX)'!R1</f>
        <v>2025</v>
      </c>
      <c r="S1" s="74">
        <f>'Expenses (OPEX&amp;CAPEX)'!S1</f>
        <v>2025</v>
      </c>
      <c r="T1" s="74">
        <f>'Expenses (OPEX&amp;CAPEX)'!T1</f>
        <v>2026</v>
      </c>
      <c r="U1" s="74">
        <f>'Expenses (OPEX&amp;CAPEX)'!U1</f>
        <v>2026</v>
      </c>
      <c r="V1" s="74">
        <f>'Expenses (OPEX&amp;CAPEX)'!V1</f>
        <v>2026</v>
      </c>
      <c r="W1" s="74">
        <f>'Expenses (OPEX&amp;CAPEX)'!W1</f>
        <v>2026</v>
      </c>
      <c r="X1" s="74">
        <f>'Expenses (OPEX&amp;CAPEX)'!X1</f>
        <v>2026</v>
      </c>
      <c r="Y1" s="74">
        <f>'Expenses (OPEX&amp;CAPEX)'!Y1</f>
        <v>2026</v>
      </c>
      <c r="Z1" s="74">
        <f>'Expenses (OPEX&amp;CAPEX)'!Z1</f>
        <v>2026</v>
      </c>
      <c r="AA1" s="74">
        <f>'Expenses (OPEX&amp;CAPEX)'!AA1</f>
        <v>2026</v>
      </c>
      <c r="AB1" s="74">
        <f>'Expenses (OPEX&amp;CAPEX)'!AB1</f>
        <v>2026</v>
      </c>
      <c r="AC1" s="74">
        <f>'Expenses (OPEX&amp;CAPEX)'!AC1</f>
        <v>2026</v>
      </c>
      <c r="AD1" s="74">
        <f>'Expenses (OPEX&amp;CAPEX)'!AD1</f>
        <v>2026</v>
      </c>
      <c r="AE1" s="74">
        <f>'Expenses (OPEX&amp;CAPEX)'!AE1</f>
        <v>2026</v>
      </c>
      <c r="AF1" s="74">
        <f>'Expenses (OPEX&amp;CAPEX)'!AF1</f>
        <v>2027</v>
      </c>
      <c r="AG1" s="74">
        <f>'Expenses (OPEX&amp;CAPEX)'!AG1</f>
        <v>2027</v>
      </c>
      <c r="AH1" s="74">
        <f>'Expenses (OPEX&amp;CAPEX)'!AH1</f>
        <v>2027</v>
      </c>
      <c r="AI1" s="74">
        <f>'Expenses (OPEX&amp;CAPEX)'!AI1</f>
        <v>2027</v>
      </c>
      <c r="AJ1" s="74">
        <f>'Expenses (OPEX&amp;CAPEX)'!AJ1</f>
        <v>2027</v>
      </c>
      <c r="AK1" s="74">
        <f>'Expenses (OPEX&amp;CAPEX)'!AK1</f>
        <v>2027</v>
      </c>
      <c r="AL1" s="74">
        <f>'Expenses (OPEX&amp;CAPEX)'!AL1</f>
        <v>2027</v>
      </c>
      <c r="AM1" s="74">
        <f>'Expenses (OPEX&amp;CAPEX)'!AM1</f>
        <v>2027</v>
      </c>
      <c r="AN1" s="74">
        <f>'Expenses (OPEX&amp;CAPEX)'!AN1</f>
        <v>2027</v>
      </c>
      <c r="AO1" s="74">
        <f>'Expenses (OPEX&amp;CAPEX)'!AO1</f>
        <v>2027</v>
      </c>
      <c r="AP1" s="74">
        <f>'Expenses (OPEX&amp;CAPEX)'!AP1</f>
        <v>2027</v>
      </c>
      <c r="AQ1" s="74">
        <f>'Expenses (OPEX&amp;CAPEX)'!AQ1</f>
        <v>2027</v>
      </c>
      <c r="AR1" s="74">
        <f>'Expenses (OPEX&amp;CAPEX)'!AR1</f>
        <v>2028</v>
      </c>
      <c r="AS1" s="74">
        <f>'Expenses (OPEX&amp;CAPEX)'!AS1</f>
        <v>2028</v>
      </c>
      <c r="AT1" s="74">
        <f>'Expenses (OPEX&amp;CAPEX)'!AT1</f>
        <v>2028</v>
      </c>
      <c r="AU1" s="74">
        <f>'Expenses (OPEX&amp;CAPEX)'!AU1</f>
        <v>2028</v>
      </c>
      <c r="AV1" s="74">
        <f>'Expenses (OPEX&amp;CAPEX)'!AV1</f>
        <v>2028</v>
      </c>
      <c r="AW1" s="74">
        <f>'Expenses (OPEX&amp;CAPEX)'!AW1</f>
        <v>2028</v>
      </c>
      <c r="AX1" s="74">
        <f>'Expenses (OPEX&amp;CAPEX)'!AX1</f>
        <v>2028</v>
      </c>
      <c r="AY1" s="74">
        <f>'Expenses (OPEX&amp;CAPEX)'!AY1</f>
        <v>2028</v>
      </c>
      <c r="AZ1" s="74">
        <f>'Expenses (OPEX&amp;CAPEX)'!AZ1</f>
        <v>2028</v>
      </c>
      <c r="BA1" s="74">
        <f>'Expenses (OPEX&amp;CAPEX)'!BA1</f>
        <v>2028</v>
      </c>
      <c r="BB1" s="74">
        <f>'Expenses (OPEX&amp;CAPEX)'!BB1</f>
        <v>2028</v>
      </c>
      <c r="BC1" s="74">
        <f>'Expenses (OPEX&amp;CAPEX)'!BC1</f>
        <v>2028</v>
      </c>
      <c r="BD1" s="74">
        <f>'Expenses (OPEX&amp;CAPEX)'!BD1</f>
        <v>2029</v>
      </c>
      <c r="BE1" s="74">
        <f>'Expenses (OPEX&amp;CAPEX)'!BE1</f>
        <v>2029</v>
      </c>
      <c r="BF1" s="74">
        <f>'Expenses (OPEX&amp;CAPEX)'!BF1</f>
        <v>2029</v>
      </c>
      <c r="BG1" s="74">
        <f>'Expenses (OPEX&amp;CAPEX)'!BG1</f>
        <v>2029</v>
      </c>
      <c r="BH1" s="74">
        <f>'Expenses (OPEX&amp;CAPEX)'!BH1</f>
        <v>2029</v>
      </c>
      <c r="BI1" s="74">
        <f>'Expenses (OPEX&amp;CAPEX)'!BI1</f>
        <v>2029</v>
      </c>
      <c r="BJ1" s="74">
        <f>'Expenses (OPEX&amp;CAPEX)'!BJ1</f>
        <v>2029</v>
      </c>
      <c r="BK1" s="74">
        <f>'Expenses (OPEX&amp;CAPEX)'!BK1</f>
        <v>2029</v>
      </c>
      <c r="BL1" s="74">
        <f>'Expenses (OPEX&amp;CAPEX)'!BL1</f>
        <v>2029</v>
      </c>
      <c r="BM1" s="74">
        <f>'Expenses (OPEX&amp;CAPEX)'!BM1</f>
        <v>2029</v>
      </c>
      <c r="BN1" s="74">
        <f>'Expenses (OPEX&amp;CAPEX)'!BN1</f>
        <v>2029</v>
      </c>
      <c r="BO1" s="74">
        <f>'Expenses (OPEX&amp;CAPEX)'!BO1</f>
        <v>2029</v>
      </c>
      <c r="BP1" s="136"/>
      <c r="BT1" s="136"/>
      <c r="BU1" s="124">
        <v>2024</v>
      </c>
      <c r="BV1" s="124">
        <v>2024</v>
      </c>
      <c r="BW1" s="124">
        <v>2024</v>
      </c>
      <c r="BX1" s="124">
        <v>2024</v>
      </c>
      <c r="BY1" s="124">
        <v>2025</v>
      </c>
      <c r="BZ1" s="124">
        <v>2025</v>
      </c>
      <c r="CA1" s="124">
        <v>2025</v>
      </c>
      <c r="CB1" s="124">
        <v>2025</v>
      </c>
      <c r="CC1" s="124">
        <v>2026</v>
      </c>
      <c r="CD1" s="124">
        <v>2026</v>
      </c>
      <c r="CE1" s="124">
        <v>2026</v>
      </c>
      <c r="CF1" s="124">
        <v>2026</v>
      </c>
      <c r="CG1" s="124">
        <v>2027</v>
      </c>
      <c r="CH1" s="124">
        <v>2027</v>
      </c>
      <c r="CI1" s="124">
        <v>2027</v>
      </c>
      <c r="CJ1" s="124">
        <v>2027</v>
      </c>
      <c r="CK1" s="124">
        <v>2028</v>
      </c>
      <c r="CL1" s="124">
        <v>2028</v>
      </c>
      <c r="CM1" s="124">
        <v>2028</v>
      </c>
      <c r="CN1" s="124">
        <v>2028</v>
      </c>
      <c r="CO1" s="124">
        <v>2029</v>
      </c>
      <c r="CP1" s="124">
        <v>2029</v>
      </c>
      <c r="CQ1" s="124">
        <v>2029</v>
      </c>
      <c r="CR1" s="124">
        <v>2029</v>
      </c>
      <c r="CV1" s="124" t="s">
        <v>208</v>
      </c>
      <c r="CW1" s="124" t="s">
        <v>209</v>
      </c>
      <c r="CX1" s="124" t="s">
        <v>210</v>
      </c>
      <c r="CY1" s="124" t="s">
        <v>211</v>
      </c>
      <c r="CZ1" s="124" t="s">
        <v>212</v>
      </c>
      <c r="DA1" s="124" t="s">
        <v>233</v>
      </c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 t="str">
        <f>'Expenses (OPEX&amp;CAPEX)'!DD1</f>
        <v>Итого (1 год)</v>
      </c>
      <c r="DS1" s="74" t="str">
        <f>'Expenses (OPEX&amp;CAPEX)'!DF1</f>
        <v>Итого (2 год)</v>
      </c>
      <c r="DT1" s="74" t="str">
        <f>'Expenses (OPEX&amp;CAPEX)'!DH1</f>
        <v>Итого (3 год)</v>
      </c>
      <c r="DU1" s="74" t="str">
        <f>'Expenses (OPEX&amp;CAPEX)'!DJ1</f>
        <v>Итого (4 год)</v>
      </c>
      <c r="DV1" s="74" t="str">
        <f>'Expenses (OPEX&amp;CAPEX)'!DL1</f>
        <v>Итого (5 год)</v>
      </c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</row>
    <row r="2" spans="1:140" ht="15.5">
      <c r="B2" s="69">
        <f>'Expenses (OPEX&amp;CAPEX)'!B2</f>
        <v>45474</v>
      </c>
      <c r="C2" s="69">
        <f>'Expenses (OPEX&amp;CAPEX)'!C2</f>
        <v>45505</v>
      </c>
      <c r="D2" s="69">
        <f>'Expenses (OPEX&amp;CAPEX)'!D2</f>
        <v>45536</v>
      </c>
      <c r="E2" s="69">
        <f>'Expenses (OPEX&amp;CAPEX)'!E2</f>
        <v>45566</v>
      </c>
      <c r="F2" s="69">
        <f>'Expenses (OPEX&amp;CAPEX)'!F2</f>
        <v>45597</v>
      </c>
      <c r="G2" s="69">
        <f>'Expenses (OPEX&amp;CAPEX)'!G2</f>
        <v>45627</v>
      </c>
      <c r="H2" s="69">
        <f>'Expenses (OPEX&amp;CAPEX)'!H2</f>
        <v>45658</v>
      </c>
      <c r="I2" s="69">
        <f>'Expenses (OPEX&amp;CAPEX)'!I2</f>
        <v>45689</v>
      </c>
      <c r="J2" s="69">
        <f>'Expenses (OPEX&amp;CAPEX)'!J2</f>
        <v>45717</v>
      </c>
      <c r="K2" s="69">
        <f>'Expenses (OPEX&amp;CAPEX)'!K2</f>
        <v>45748</v>
      </c>
      <c r="L2" s="69">
        <f>'Expenses (OPEX&amp;CAPEX)'!L2</f>
        <v>45778</v>
      </c>
      <c r="M2" s="69">
        <f>'Expenses (OPEX&amp;CAPEX)'!M2</f>
        <v>45809</v>
      </c>
      <c r="N2" s="69">
        <f>'Expenses (OPEX&amp;CAPEX)'!N2</f>
        <v>45839</v>
      </c>
      <c r="O2" s="69">
        <f>'Expenses (OPEX&amp;CAPEX)'!O2</f>
        <v>45870</v>
      </c>
      <c r="P2" s="69">
        <f>'Expenses (OPEX&amp;CAPEX)'!P2</f>
        <v>45901</v>
      </c>
      <c r="Q2" s="69">
        <f>'Expenses (OPEX&amp;CAPEX)'!Q2</f>
        <v>45931</v>
      </c>
      <c r="R2" s="69">
        <f>'Expenses (OPEX&amp;CAPEX)'!R2</f>
        <v>45962</v>
      </c>
      <c r="S2" s="69">
        <f>'Expenses (OPEX&amp;CAPEX)'!S2</f>
        <v>45992</v>
      </c>
      <c r="T2" s="69">
        <f>'Expenses (OPEX&amp;CAPEX)'!T2</f>
        <v>46023</v>
      </c>
      <c r="U2" s="69">
        <f>'Expenses (OPEX&amp;CAPEX)'!U2</f>
        <v>46054</v>
      </c>
      <c r="V2" s="69">
        <f>'Expenses (OPEX&amp;CAPEX)'!V2</f>
        <v>46082</v>
      </c>
      <c r="W2" s="69">
        <f>'Expenses (OPEX&amp;CAPEX)'!W2</f>
        <v>46113</v>
      </c>
      <c r="X2" s="69">
        <f>'Expenses (OPEX&amp;CAPEX)'!X2</f>
        <v>46143</v>
      </c>
      <c r="Y2" s="69">
        <f>'Expenses (OPEX&amp;CAPEX)'!Y2</f>
        <v>46174</v>
      </c>
      <c r="Z2" s="69">
        <f>'Expenses (OPEX&amp;CAPEX)'!Z2</f>
        <v>46204</v>
      </c>
      <c r="AA2" s="69">
        <f>'Expenses (OPEX&amp;CAPEX)'!AA2</f>
        <v>46235</v>
      </c>
      <c r="AB2" s="69">
        <f>'Expenses (OPEX&amp;CAPEX)'!AB2</f>
        <v>46266</v>
      </c>
      <c r="AC2" s="69">
        <f>'Expenses (OPEX&amp;CAPEX)'!AC2</f>
        <v>46296</v>
      </c>
      <c r="AD2" s="69">
        <f>'Expenses (OPEX&amp;CAPEX)'!AD2</f>
        <v>46327</v>
      </c>
      <c r="AE2" s="69">
        <f>'Expenses (OPEX&amp;CAPEX)'!AE2</f>
        <v>46357</v>
      </c>
      <c r="AF2" s="69">
        <f>'Expenses (OPEX&amp;CAPEX)'!AF2</f>
        <v>46388</v>
      </c>
      <c r="AG2" s="69">
        <f>'Expenses (OPEX&amp;CAPEX)'!AG2</f>
        <v>46419</v>
      </c>
      <c r="AH2" s="69">
        <f>'Expenses (OPEX&amp;CAPEX)'!AH2</f>
        <v>46447</v>
      </c>
      <c r="AI2" s="69">
        <f>'Expenses (OPEX&amp;CAPEX)'!AI2</f>
        <v>46478</v>
      </c>
      <c r="AJ2" s="69">
        <f>'Expenses (OPEX&amp;CAPEX)'!AJ2</f>
        <v>46508</v>
      </c>
      <c r="AK2" s="69">
        <f>'Expenses (OPEX&amp;CAPEX)'!AK2</f>
        <v>46539</v>
      </c>
      <c r="AL2" s="69">
        <f>'Expenses (OPEX&amp;CAPEX)'!AL2</f>
        <v>46569</v>
      </c>
      <c r="AM2" s="69">
        <f>'Expenses (OPEX&amp;CAPEX)'!AM2</f>
        <v>46600</v>
      </c>
      <c r="AN2" s="69">
        <f>'Expenses (OPEX&amp;CAPEX)'!AN2</f>
        <v>46631</v>
      </c>
      <c r="AO2" s="69">
        <f>'Expenses (OPEX&amp;CAPEX)'!AO2</f>
        <v>46661</v>
      </c>
      <c r="AP2" s="69">
        <f>'Expenses (OPEX&amp;CAPEX)'!AP2</f>
        <v>46692</v>
      </c>
      <c r="AQ2" s="69">
        <f>'Expenses (OPEX&amp;CAPEX)'!AQ2</f>
        <v>46722</v>
      </c>
      <c r="AR2" s="69">
        <f>'Expenses (OPEX&amp;CAPEX)'!AR2</f>
        <v>46753</v>
      </c>
      <c r="AS2" s="69">
        <f>'Expenses (OPEX&amp;CAPEX)'!AS2</f>
        <v>46784</v>
      </c>
      <c r="AT2" s="69">
        <f>'Expenses (OPEX&amp;CAPEX)'!AT2</f>
        <v>46813</v>
      </c>
      <c r="AU2" s="69">
        <f>'Expenses (OPEX&amp;CAPEX)'!AU2</f>
        <v>46844</v>
      </c>
      <c r="AV2" s="69">
        <f>'Expenses (OPEX&amp;CAPEX)'!AV2</f>
        <v>46874</v>
      </c>
      <c r="AW2" s="69">
        <f>'Expenses (OPEX&amp;CAPEX)'!AW2</f>
        <v>46905</v>
      </c>
      <c r="AX2" s="69">
        <f>'Expenses (OPEX&amp;CAPEX)'!AX2</f>
        <v>46935</v>
      </c>
      <c r="AY2" s="69">
        <f>'Expenses (OPEX&amp;CAPEX)'!AY2</f>
        <v>46966</v>
      </c>
      <c r="AZ2" s="69">
        <f>'Expenses (OPEX&amp;CAPEX)'!AZ2</f>
        <v>46997</v>
      </c>
      <c r="BA2" s="69">
        <f>'Expenses (OPEX&amp;CAPEX)'!BA2</f>
        <v>47027</v>
      </c>
      <c r="BB2" s="69">
        <f>'Expenses (OPEX&amp;CAPEX)'!BB2</f>
        <v>47058</v>
      </c>
      <c r="BC2" s="69">
        <f>'Expenses (OPEX&amp;CAPEX)'!BC2</f>
        <v>47088</v>
      </c>
      <c r="BD2" s="69">
        <f>'Expenses (OPEX&amp;CAPEX)'!BD2</f>
        <v>47119</v>
      </c>
      <c r="BE2" s="69">
        <f>'Expenses (OPEX&amp;CAPEX)'!BE2</f>
        <v>47150</v>
      </c>
      <c r="BF2" s="69">
        <f>'Expenses (OPEX&amp;CAPEX)'!BF2</f>
        <v>47178</v>
      </c>
      <c r="BG2" s="69">
        <f>'Expenses (OPEX&amp;CAPEX)'!BG2</f>
        <v>47209</v>
      </c>
      <c r="BH2" s="69">
        <f>'Expenses (OPEX&amp;CAPEX)'!BH2</f>
        <v>47239</v>
      </c>
      <c r="BI2" s="69">
        <f>'Expenses (OPEX&amp;CAPEX)'!BI2</f>
        <v>47270</v>
      </c>
      <c r="BJ2" s="69">
        <f>'Expenses (OPEX&amp;CAPEX)'!BJ2</f>
        <v>47300</v>
      </c>
      <c r="BK2" s="69">
        <f>'Expenses (OPEX&amp;CAPEX)'!BK2</f>
        <v>47331</v>
      </c>
      <c r="BL2" s="69">
        <f>'Expenses (OPEX&amp;CAPEX)'!BL2</f>
        <v>47362</v>
      </c>
      <c r="BM2" s="69">
        <f>'Expenses (OPEX&amp;CAPEX)'!BM2</f>
        <v>47392</v>
      </c>
      <c r="BN2" s="69">
        <f>'Expenses (OPEX&amp;CAPEX)'!BN2</f>
        <v>47423</v>
      </c>
      <c r="BO2" s="69">
        <f>'Expenses (OPEX&amp;CAPEX)'!BO2</f>
        <v>47453</v>
      </c>
      <c r="BP2" s="137"/>
      <c r="BT2" s="137"/>
      <c r="BU2" s="123" t="s">
        <v>213</v>
      </c>
      <c r="BV2" s="123" t="s">
        <v>214</v>
      </c>
      <c r="BW2" s="123" t="s">
        <v>215</v>
      </c>
      <c r="BX2" s="123" t="s">
        <v>216</v>
      </c>
      <c r="BY2" s="123" t="s">
        <v>213</v>
      </c>
      <c r="BZ2" s="123" t="s">
        <v>214</v>
      </c>
      <c r="CA2" s="123" t="s">
        <v>215</v>
      </c>
      <c r="CB2" s="123" t="s">
        <v>216</v>
      </c>
      <c r="CC2" s="123" t="s">
        <v>213</v>
      </c>
      <c r="CD2" s="123" t="s">
        <v>214</v>
      </c>
      <c r="CE2" s="123" t="s">
        <v>215</v>
      </c>
      <c r="CF2" s="123" t="s">
        <v>216</v>
      </c>
      <c r="CG2" s="123" t="s">
        <v>213</v>
      </c>
      <c r="CH2" s="123" t="s">
        <v>214</v>
      </c>
      <c r="CI2" s="123" t="s">
        <v>215</v>
      </c>
      <c r="CJ2" s="123" t="s">
        <v>216</v>
      </c>
      <c r="CK2" s="123" t="s">
        <v>213</v>
      </c>
      <c r="CL2" s="123" t="s">
        <v>214</v>
      </c>
      <c r="CM2" s="123" t="s">
        <v>215</v>
      </c>
      <c r="CN2" s="123" t="s">
        <v>216</v>
      </c>
      <c r="CO2" s="123" t="s">
        <v>213</v>
      </c>
      <c r="CP2" s="123" t="s">
        <v>214</v>
      </c>
      <c r="CQ2" s="123" t="s">
        <v>215</v>
      </c>
      <c r="CR2" s="127" t="s">
        <v>216</v>
      </c>
      <c r="CU2" s="21"/>
      <c r="CV2" s="68"/>
      <c r="CW2" s="68"/>
      <c r="CX2" s="68"/>
      <c r="CY2" s="68"/>
      <c r="CZ2" s="68"/>
      <c r="DA2" s="68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8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</row>
    <row r="3" spans="1:140" ht="15.5">
      <c r="A3" s="86" t="s">
        <v>127</v>
      </c>
      <c r="B3" s="68">
        <f>'Sales forecast'!B13</f>
        <v>0</v>
      </c>
      <c r="C3" s="68">
        <f>'Sales forecast'!C13</f>
        <v>0</v>
      </c>
      <c r="D3" s="68">
        <f>'Sales forecast'!D13</f>
        <v>0</v>
      </c>
      <c r="E3" s="68">
        <f>'Sales forecast'!E13</f>
        <v>0</v>
      </c>
      <c r="F3" s="68">
        <f>'Sales forecast'!F13</f>
        <v>0</v>
      </c>
      <c r="G3" s="68">
        <f>'Sales forecast'!G13</f>
        <v>0</v>
      </c>
      <c r="H3" s="68">
        <f>'Sales forecast'!H13</f>
        <v>0</v>
      </c>
      <c r="I3" s="68">
        <f>'Sales forecast'!I13</f>
        <v>0</v>
      </c>
      <c r="J3" s="68">
        <f>'Sales forecast'!J13</f>
        <v>0</v>
      </c>
      <c r="K3" s="68">
        <f>'Sales forecast'!K13</f>
        <v>600000</v>
      </c>
      <c r="L3" s="68">
        <f>'Sales forecast'!L13</f>
        <v>600000</v>
      </c>
      <c r="M3" s="68">
        <f>'Sales forecast'!M13</f>
        <v>600000</v>
      </c>
      <c r="N3" s="68">
        <f>'Sales forecast'!N13</f>
        <v>600000</v>
      </c>
      <c r="O3" s="68">
        <f>'Sales forecast'!O13</f>
        <v>1200000</v>
      </c>
      <c r="P3" s="68">
        <f>'Sales forecast'!P13</f>
        <v>1200000</v>
      </c>
      <c r="Q3" s="68">
        <f>'Sales forecast'!Q13</f>
        <v>1800000</v>
      </c>
      <c r="R3" s="68">
        <f>'Sales forecast'!R13</f>
        <v>1800000</v>
      </c>
      <c r="S3" s="68">
        <f>'Sales forecast'!S13</f>
        <v>1800000</v>
      </c>
      <c r="T3" s="68">
        <f>'Sales forecast'!T13</f>
        <v>2520000</v>
      </c>
      <c r="U3" s="68">
        <f>'Sales forecast'!U13</f>
        <v>2520000</v>
      </c>
      <c r="V3" s="68">
        <f>'Sales forecast'!V13</f>
        <v>2520000</v>
      </c>
      <c r="W3" s="68">
        <f>'Sales forecast'!W13</f>
        <v>2520000</v>
      </c>
      <c r="X3" s="68">
        <f>'Sales forecast'!X13</f>
        <v>2520000</v>
      </c>
      <c r="Y3" s="68">
        <f>'Sales forecast'!Y13</f>
        <v>3360000</v>
      </c>
      <c r="Z3" s="68">
        <f>'Sales forecast'!Z13</f>
        <v>3360000</v>
      </c>
      <c r="AA3" s="68">
        <f>'Sales forecast'!AA13</f>
        <v>3360000</v>
      </c>
      <c r="AB3" s="68">
        <f>'Sales forecast'!AB13</f>
        <v>3360000</v>
      </c>
      <c r="AC3" s="68">
        <f>'Sales forecast'!AC13</f>
        <v>3360000</v>
      </c>
      <c r="AD3" s="68">
        <f>'Sales forecast'!AD13</f>
        <v>3360000</v>
      </c>
      <c r="AE3" s="68">
        <f>'Sales forecast'!AE13</f>
        <v>3360000</v>
      </c>
      <c r="AF3" s="68">
        <f>'Sales forecast'!AF13</f>
        <v>4704000</v>
      </c>
      <c r="AG3" s="68">
        <f>'Sales forecast'!AG13</f>
        <v>4704000</v>
      </c>
      <c r="AH3" s="68">
        <f>'Sales forecast'!AH13</f>
        <v>4704000</v>
      </c>
      <c r="AI3" s="68">
        <f>'Sales forecast'!AI13</f>
        <v>4704000</v>
      </c>
      <c r="AJ3" s="68">
        <f>'Sales forecast'!AJ13</f>
        <v>4704000</v>
      </c>
      <c r="AK3" s="68">
        <f>'Sales forecast'!AK13</f>
        <v>4704000</v>
      </c>
      <c r="AL3" s="68">
        <f>'Sales forecast'!AL13</f>
        <v>4704000</v>
      </c>
      <c r="AM3" s="68">
        <f>'Sales forecast'!AM13</f>
        <v>4704000</v>
      </c>
      <c r="AN3" s="68">
        <f>'Sales forecast'!AN13</f>
        <v>4704000</v>
      </c>
      <c r="AO3" s="68">
        <f>'Sales forecast'!AO13</f>
        <v>5880000</v>
      </c>
      <c r="AP3" s="68">
        <f>'Sales forecast'!AP13</f>
        <v>5880000</v>
      </c>
      <c r="AQ3" s="68">
        <f>'Sales forecast'!AQ13</f>
        <v>5880000</v>
      </c>
      <c r="AR3" s="68">
        <f>'Sales forecast'!AR13</f>
        <v>8232000</v>
      </c>
      <c r="AS3" s="68">
        <f>'Sales forecast'!AS13</f>
        <v>8232000</v>
      </c>
      <c r="AT3" s="68">
        <f>'Sales forecast'!AT13</f>
        <v>8232000</v>
      </c>
      <c r="AU3" s="68">
        <f>'Sales forecast'!AU13</f>
        <v>8232000</v>
      </c>
      <c r="AV3" s="68">
        <f>'Sales forecast'!AV13</f>
        <v>8232000</v>
      </c>
      <c r="AW3" s="68">
        <f>'Sales forecast'!AW13</f>
        <v>8232000</v>
      </c>
      <c r="AX3" s="68">
        <f>'Sales forecast'!AX13</f>
        <v>9878400</v>
      </c>
      <c r="AY3" s="68">
        <f>'Sales forecast'!AY13</f>
        <v>9878400</v>
      </c>
      <c r="AZ3" s="68">
        <f>'Sales forecast'!AZ13</f>
        <v>9878400</v>
      </c>
      <c r="BA3" s="68">
        <f>'Sales forecast'!BA13</f>
        <v>9878400</v>
      </c>
      <c r="BB3" s="68">
        <f>'Sales forecast'!BB13</f>
        <v>9878400</v>
      </c>
      <c r="BC3" s="68">
        <f>'Sales forecast'!BC13</f>
        <v>9878400</v>
      </c>
      <c r="BD3" s="68">
        <f>'Sales forecast'!BD13</f>
        <v>13829760</v>
      </c>
      <c r="BE3" s="68">
        <f>'Sales forecast'!BE13</f>
        <v>13829760</v>
      </c>
      <c r="BF3" s="68">
        <f>'Sales forecast'!BF13</f>
        <v>13829760</v>
      </c>
      <c r="BG3" s="68">
        <f>'Sales forecast'!BG13</f>
        <v>13829760</v>
      </c>
      <c r="BH3" s="68">
        <f>'Sales forecast'!BH13</f>
        <v>13829760</v>
      </c>
      <c r="BI3" s="68">
        <f>'Sales forecast'!BI13</f>
        <v>13829760</v>
      </c>
      <c r="BJ3" s="68">
        <f>'Sales forecast'!BJ13</f>
        <v>16134720</v>
      </c>
      <c r="BK3" s="68">
        <f>'Sales forecast'!BK13</f>
        <v>16134720</v>
      </c>
      <c r="BL3" s="68">
        <f>'Sales forecast'!BL13</f>
        <v>16134720</v>
      </c>
      <c r="BM3" s="68">
        <f>'Sales forecast'!BM13</f>
        <v>16134720</v>
      </c>
      <c r="BN3" s="68">
        <f>'Sales forecast'!BN13</f>
        <v>16134720</v>
      </c>
      <c r="BO3" s="68">
        <f>'Sales forecast'!BO13</f>
        <v>16134720</v>
      </c>
      <c r="BP3" s="32"/>
      <c r="BT3" s="86" t="s">
        <v>127</v>
      </c>
      <c r="BU3" s="68"/>
      <c r="BV3" s="68"/>
      <c r="BW3" s="68">
        <f>SUM(B3:D3)</f>
        <v>0</v>
      </c>
      <c r="BX3" s="68">
        <f>SUM(E3:G3)</f>
        <v>0</v>
      </c>
      <c r="BY3" s="68">
        <f>SUM(H3:J3)</f>
        <v>0</v>
      </c>
      <c r="BZ3" s="68">
        <f>SUM(K3:M3)</f>
        <v>1800000</v>
      </c>
      <c r="CA3" s="68">
        <f>SUM(N3:P3)</f>
        <v>3000000</v>
      </c>
      <c r="CB3" s="68">
        <f>SUM(Q3:S3)</f>
        <v>5400000</v>
      </c>
      <c r="CC3" s="68">
        <f>SUM(T3:V3)</f>
        <v>7560000</v>
      </c>
      <c r="CD3" s="68">
        <f>SUM(W3:Y3)</f>
        <v>8400000</v>
      </c>
      <c r="CE3" s="68">
        <f>SUM(Z3:AB3)</f>
        <v>10080000</v>
      </c>
      <c r="CF3" s="68">
        <f>SUM(AC3:AE3)</f>
        <v>10080000</v>
      </c>
      <c r="CG3" s="68">
        <f>SUM(AF3:AH3)</f>
        <v>14112000</v>
      </c>
      <c r="CH3" s="68">
        <f>SUM(AI3:AK3)</f>
        <v>14112000</v>
      </c>
      <c r="CI3" s="68">
        <f>SUM(AL3:AN3)</f>
        <v>14112000</v>
      </c>
      <c r="CJ3" s="68">
        <f>SUM(AO3:AQ3)</f>
        <v>17640000</v>
      </c>
      <c r="CK3" s="68">
        <f>SUM(AR3:AT3)</f>
        <v>24696000</v>
      </c>
      <c r="CL3" s="68">
        <f>SUM(AU3:AW3)</f>
        <v>24696000</v>
      </c>
      <c r="CM3" s="68">
        <f>SUM(AY3:BA3)</f>
        <v>29635200</v>
      </c>
      <c r="CN3" s="68">
        <f>SUM(BA3:BC3)</f>
        <v>29635200</v>
      </c>
      <c r="CO3" s="68">
        <f>SUM(BD3:BF3)</f>
        <v>41489280</v>
      </c>
      <c r="CP3" s="68">
        <f>SUM(BG3:BI3)</f>
        <v>41489280</v>
      </c>
      <c r="CQ3" s="68">
        <f>SUM(BJ3:BL3)</f>
        <v>48404160</v>
      </c>
      <c r="CR3" s="68">
        <f>SUM(BM3:BO3)</f>
        <v>48404160</v>
      </c>
      <c r="CU3" s="199" t="s">
        <v>127</v>
      </c>
      <c r="CV3" s="68">
        <f>SUM(BU3:BX3)</f>
        <v>0</v>
      </c>
      <c r="CW3" s="68">
        <f>SUM(BY3:CB3)</f>
        <v>10200000</v>
      </c>
      <c r="CX3" s="68">
        <f>SUM(CC3:CF3)</f>
        <v>36120000</v>
      </c>
      <c r="CY3" s="68">
        <f>SUM(CG3:CJ3)</f>
        <v>59976000</v>
      </c>
      <c r="CZ3" s="68">
        <f>SUM(CK3:CN3)</f>
        <v>108662400</v>
      </c>
      <c r="DA3" s="68">
        <f>SUM(CO3:CR3)</f>
        <v>179786880</v>
      </c>
      <c r="DR3" s="68">
        <f>'Sales forecast'!CW13</f>
        <v>0</v>
      </c>
      <c r="DS3" s="68">
        <f>'Sales forecast'!CX13</f>
        <v>10200000</v>
      </c>
      <c r="DT3" s="68">
        <f>'Sales forecast'!CY13</f>
        <v>36120000</v>
      </c>
      <c r="DU3" s="68">
        <f>'Sales forecast'!CZ13</f>
        <v>59976000</v>
      </c>
      <c r="DV3" s="68">
        <f>'Sales forecast'!DA13</f>
        <v>108662400</v>
      </c>
    </row>
    <row r="4" spans="1:140" ht="15.5">
      <c r="A4" s="87" t="s">
        <v>126</v>
      </c>
      <c r="B4" s="68">
        <f>-SUM('Expenses (OPEX&amp;CAPEX)'!B6:B10)</f>
        <v>-170000</v>
      </c>
      <c r="C4" s="68">
        <f>-SUM('Expenses (OPEX&amp;CAPEX)'!C6:C10)</f>
        <v>-170000</v>
      </c>
      <c r="D4" s="68">
        <f>-SUM('Expenses (OPEX&amp;CAPEX)'!D6:D10)</f>
        <v>-170000</v>
      </c>
      <c r="E4" s="68">
        <f>-SUM('Expenses (OPEX&amp;CAPEX)'!E6:E10)</f>
        <v>-170000</v>
      </c>
      <c r="F4" s="68">
        <f>-SUM('Expenses (OPEX&amp;CAPEX)'!F6:F10)</f>
        <v>-170000</v>
      </c>
      <c r="G4" s="68">
        <f>-SUM('Expenses (OPEX&amp;CAPEX)'!G6:G10)</f>
        <v>-170000</v>
      </c>
      <c r="H4" s="68">
        <f>-SUM('Expenses (OPEX&amp;CAPEX)'!H6:H10)</f>
        <v>-170000</v>
      </c>
      <c r="I4" s="68">
        <f>-SUM('Expenses (OPEX&amp;CAPEX)'!I6:I10)</f>
        <v>-170000</v>
      </c>
      <c r="J4" s="68">
        <f>-SUM('Expenses (OPEX&amp;CAPEX)'!J6:J10)</f>
        <v>-170000</v>
      </c>
      <c r="K4" s="68">
        <f>-SUM('Expenses (OPEX&amp;CAPEX)'!K6:K10)</f>
        <v>-489200</v>
      </c>
      <c r="L4" s="68">
        <f>-SUM('Expenses (OPEX&amp;CAPEX)'!L6:L10)</f>
        <v>-489200</v>
      </c>
      <c r="M4" s="68">
        <f>-SUM('Expenses (OPEX&amp;CAPEX)'!M6:M10)</f>
        <v>-489200</v>
      </c>
      <c r="N4" s="68">
        <f>-SUM('Expenses (OPEX&amp;CAPEX)'!N6:N10)</f>
        <v>-489200</v>
      </c>
      <c r="O4" s="68">
        <f>-SUM('Expenses (OPEX&amp;CAPEX)'!O6:O10)</f>
        <v>-808400</v>
      </c>
      <c r="P4" s="68">
        <f>-SUM('Expenses (OPEX&amp;CAPEX)'!P6:P10)</f>
        <v>-808400</v>
      </c>
      <c r="Q4" s="68">
        <f>-SUM('Expenses (OPEX&amp;CAPEX)'!Q6:Q10)</f>
        <v>-1127600</v>
      </c>
      <c r="R4" s="68">
        <f>-SUM('Expenses (OPEX&amp;CAPEX)'!R6:R10)</f>
        <v>-1127600</v>
      </c>
      <c r="S4" s="68">
        <f>-SUM('Expenses (OPEX&amp;CAPEX)'!S6:S10)</f>
        <v>-1127600</v>
      </c>
      <c r="T4" s="68">
        <f>-SUM('Expenses (OPEX&amp;CAPEX)'!T6:T10)</f>
        <v>-1150640</v>
      </c>
      <c r="U4" s="68">
        <f>-SUM('Expenses (OPEX&amp;CAPEX)'!U6:U10)</f>
        <v>-1150640</v>
      </c>
      <c r="V4" s="68">
        <f>-SUM('Expenses (OPEX&amp;CAPEX)'!V6:V10)</f>
        <v>-1150640</v>
      </c>
      <c r="W4" s="68">
        <f>-SUM('Expenses (OPEX&amp;CAPEX)'!W6:W10)</f>
        <v>-1150640</v>
      </c>
      <c r="X4" s="68">
        <f>-SUM('Expenses (OPEX&amp;CAPEX)'!X6:X10)</f>
        <v>-1150640</v>
      </c>
      <c r="Y4" s="68">
        <f>-SUM('Expenses (OPEX&amp;CAPEX)'!Y6:Y10)</f>
        <v>-1477520</v>
      </c>
      <c r="Z4" s="68">
        <f>-SUM('Expenses (OPEX&amp;CAPEX)'!Z6:Z10)</f>
        <v>-1477520</v>
      </c>
      <c r="AA4" s="68">
        <f>-SUM('Expenses (OPEX&amp;CAPEX)'!AA6:AA10)</f>
        <v>-1477520</v>
      </c>
      <c r="AB4" s="68">
        <f>-SUM('Expenses (OPEX&amp;CAPEX)'!AB6:AB10)</f>
        <v>-1477520</v>
      </c>
      <c r="AC4" s="68">
        <f>-SUM('Expenses (OPEX&amp;CAPEX)'!AC6:AC10)</f>
        <v>-1477520</v>
      </c>
      <c r="AD4" s="68">
        <f>-SUM('Expenses (OPEX&amp;CAPEX)'!AD6:AD10)</f>
        <v>-1477520</v>
      </c>
      <c r="AE4" s="68">
        <f>-SUM('Expenses (OPEX&amp;CAPEX)'!AE6:AE10)</f>
        <v>-1477520</v>
      </c>
      <c r="AF4" s="68">
        <f>-SUM('Expenses (OPEX&amp;CAPEX)'!AF6:AF10)</f>
        <v>-1520528</v>
      </c>
      <c r="AG4" s="68">
        <f>-SUM('Expenses (OPEX&amp;CAPEX)'!AG6:AG10)</f>
        <v>-1520528</v>
      </c>
      <c r="AH4" s="68">
        <f>-SUM('Expenses (OPEX&amp;CAPEX)'!AH6:AH10)</f>
        <v>-1520528</v>
      </c>
      <c r="AI4" s="68">
        <f>-SUM('Expenses (OPEX&amp;CAPEX)'!AI6:AI10)</f>
        <v>-1520528</v>
      </c>
      <c r="AJ4" s="68">
        <f>-SUM('Expenses (OPEX&amp;CAPEX)'!AJ6:AJ10)</f>
        <v>-1520528</v>
      </c>
      <c r="AK4" s="68">
        <f>-SUM('Expenses (OPEX&amp;CAPEX)'!AK6:AK10)</f>
        <v>-1520528</v>
      </c>
      <c r="AL4" s="68">
        <f>-SUM('Expenses (OPEX&amp;CAPEX)'!AL6:AL10)</f>
        <v>-1520528</v>
      </c>
      <c r="AM4" s="68">
        <f>-SUM('Expenses (OPEX&amp;CAPEX)'!AM6:AM10)</f>
        <v>-1520528</v>
      </c>
      <c r="AN4" s="68">
        <f>-SUM('Expenses (OPEX&amp;CAPEX)'!AN6:AN10)</f>
        <v>-1520528</v>
      </c>
      <c r="AO4" s="68">
        <f>-SUM('Expenses (OPEX&amp;CAPEX)'!AO6:AO10)</f>
        <v>-1858160</v>
      </c>
      <c r="AP4" s="68">
        <f>-SUM('Expenses (OPEX&amp;CAPEX)'!AP6:AP10)</f>
        <v>-1858160</v>
      </c>
      <c r="AQ4" s="68">
        <f>-SUM('Expenses (OPEX&amp;CAPEX)'!AQ6:AQ10)</f>
        <v>-1858160</v>
      </c>
      <c r="AR4" s="68">
        <f>-SUM('Expenses (OPEX&amp;CAPEX)'!AR6:AR10)</f>
        <v>-1933424</v>
      </c>
      <c r="AS4" s="68">
        <f>-SUM('Expenses (OPEX&amp;CAPEX)'!AS6:AS10)</f>
        <v>-1933424</v>
      </c>
      <c r="AT4" s="68">
        <f>-SUM('Expenses (OPEX&amp;CAPEX)'!AT6:AT10)</f>
        <v>-1933424</v>
      </c>
      <c r="AU4" s="68">
        <f>-SUM('Expenses (OPEX&amp;CAPEX)'!AU6:AU10)</f>
        <v>-1933424</v>
      </c>
      <c r="AV4" s="68">
        <f>-SUM('Expenses (OPEX&amp;CAPEX)'!AV6:AV10)</f>
        <v>-1933424</v>
      </c>
      <c r="AW4" s="68">
        <f>-SUM('Expenses (OPEX&amp;CAPEX)'!AW6:AW10)</f>
        <v>-1933424</v>
      </c>
      <c r="AX4" s="68">
        <f>-SUM('Expenses (OPEX&amp;CAPEX)'!AX6:AX10)</f>
        <v>-2286108.7999999998</v>
      </c>
      <c r="AY4" s="68">
        <f>-SUM('Expenses (OPEX&amp;CAPEX)'!AY6:AY10)</f>
        <v>-2286108.7999999998</v>
      </c>
      <c r="AZ4" s="68">
        <f>-SUM('Expenses (OPEX&amp;CAPEX)'!AZ6:AZ10)</f>
        <v>-2286108.7999999998</v>
      </c>
      <c r="BA4" s="68">
        <f>-SUM('Expenses (OPEX&amp;CAPEX)'!BA6:BA10)</f>
        <v>-2286108.7999999998</v>
      </c>
      <c r="BB4" s="68">
        <f>-SUM('Expenses (OPEX&amp;CAPEX)'!BB6:BB10)</f>
        <v>-2286108.7999999998</v>
      </c>
      <c r="BC4" s="68">
        <f>-SUM('Expenses (OPEX&amp;CAPEX)'!BC6:BC10)</f>
        <v>-2286108.7999999998</v>
      </c>
      <c r="BD4" s="68">
        <f>-SUM('Expenses (OPEX&amp;CAPEX)'!BD6:BD10)</f>
        <v>-2412552.3199999998</v>
      </c>
      <c r="BE4" s="68">
        <f>-SUM('Expenses (OPEX&amp;CAPEX)'!BE6:BE10)</f>
        <v>-2412552.3199999998</v>
      </c>
      <c r="BF4" s="68">
        <f>-SUM('Expenses (OPEX&amp;CAPEX)'!BF6:BF10)</f>
        <v>-2412552.3199999998</v>
      </c>
      <c r="BG4" s="68">
        <f>-SUM('Expenses (OPEX&amp;CAPEX)'!BG6:BG10)</f>
        <v>-2412552.3199999998</v>
      </c>
      <c r="BH4" s="68">
        <f>-SUM('Expenses (OPEX&amp;CAPEX)'!BH6:BH10)</f>
        <v>-2412552.3199999998</v>
      </c>
      <c r="BI4" s="68">
        <f>-SUM('Expenses (OPEX&amp;CAPEX)'!BI6:BI10)</f>
        <v>-2412552.3199999998</v>
      </c>
      <c r="BJ4" s="68">
        <f>-SUM('Expenses (OPEX&amp;CAPEX)'!BJ6:BJ10)</f>
        <v>-2786311.04</v>
      </c>
      <c r="BK4" s="68">
        <f>-SUM('Expenses (OPEX&amp;CAPEX)'!BK6:BK10)</f>
        <v>-2786311.04</v>
      </c>
      <c r="BL4" s="68">
        <f>-SUM('Expenses (OPEX&amp;CAPEX)'!BL6:BL10)</f>
        <v>-2786311.04</v>
      </c>
      <c r="BM4" s="68">
        <f>-SUM('Expenses (OPEX&amp;CAPEX)'!BM6:BM10)</f>
        <v>-2786311.04</v>
      </c>
      <c r="BN4" s="68">
        <f>-SUM('Expenses (OPEX&amp;CAPEX)'!BN6:BN10)</f>
        <v>-2786311.04</v>
      </c>
      <c r="BO4" s="68">
        <f>-SUM('Expenses (OPEX&amp;CAPEX)'!BO6:BO10)</f>
        <v>-2786311.04</v>
      </c>
      <c r="BP4" s="32"/>
      <c r="BT4" s="87" t="s">
        <v>126</v>
      </c>
      <c r="BU4" s="68"/>
      <c r="BV4" s="68"/>
      <c r="BW4" s="68">
        <f>SUM(B4:D4)</f>
        <v>-510000</v>
      </c>
      <c r="BX4" s="68">
        <f>SUM(E4:G4)</f>
        <v>-510000</v>
      </c>
      <c r="BY4" s="68">
        <f>SUM(H4:J4)</f>
        <v>-510000</v>
      </c>
      <c r="BZ4" s="68">
        <f>SUM(K4:M4)</f>
        <v>-1467600</v>
      </c>
      <c r="CA4" s="68">
        <f>SUM(N4:P4)</f>
        <v>-2106000</v>
      </c>
      <c r="CB4" s="68">
        <f>SUM(Q4:S4)</f>
        <v>-3382800</v>
      </c>
      <c r="CC4" s="68">
        <f>SUM(T4:V4)</f>
        <v>-3451920</v>
      </c>
      <c r="CD4" s="68">
        <f>SUM(W4:Y4)</f>
        <v>-3778800</v>
      </c>
      <c r="CE4" s="68">
        <f>SUM(Z4:AB4)</f>
        <v>-4432560</v>
      </c>
      <c r="CF4" s="68">
        <f>SUM(AC4:AE4)</f>
        <v>-4432560</v>
      </c>
      <c r="CG4" s="68">
        <f>SUM(AF4:AH4)</f>
        <v>-4561584</v>
      </c>
      <c r="CH4" s="68">
        <f>SUM(AI4:AK4)</f>
        <v>-4561584</v>
      </c>
      <c r="CI4" s="68">
        <f>SUM(AL4:AN4)</f>
        <v>-4561584</v>
      </c>
      <c r="CJ4" s="68">
        <f>SUM(AO4:AQ4)</f>
        <v>-5574480</v>
      </c>
      <c r="CK4" s="68">
        <f>SUM(AR4:AT4)</f>
        <v>-5800272</v>
      </c>
      <c r="CL4" s="68">
        <f>SUM(AU4:AW4)</f>
        <v>-5800272</v>
      </c>
      <c r="CM4" s="68">
        <f>SUM(AY4:BA4)</f>
        <v>-6858326.3999999994</v>
      </c>
      <c r="CN4" s="68">
        <f>SUM(BA4:BC4)</f>
        <v>-6858326.3999999994</v>
      </c>
      <c r="CO4" s="68">
        <f>SUM(BD4:BF4)</f>
        <v>-7237656.959999999</v>
      </c>
      <c r="CP4" s="68">
        <f>SUM(BG4:BI4)</f>
        <v>-7237656.959999999</v>
      </c>
      <c r="CQ4" s="68">
        <f t="shared" ref="CQ4:CQ28" si="0">SUM(BJ4:BL4)</f>
        <v>-8358933.1200000001</v>
      </c>
      <c r="CR4" s="68">
        <f t="shared" ref="CR4:CR28" si="1">SUM(BM4:BO4)</f>
        <v>-8358933.1200000001</v>
      </c>
      <c r="CU4" s="199" t="s">
        <v>126</v>
      </c>
      <c r="CV4" s="68">
        <f>SUM(BU4:BX4)</f>
        <v>-1020000</v>
      </c>
      <c r="CW4" s="68">
        <f>SUM(BY4:CB4)</f>
        <v>-7466400</v>
      </c>
      <c r="CX4" s="68">
        <f>SUM(CC4:CF4)</f>
        <v>-16095840</v>
      </c>
      <c r="CY4" s="68">
        <f>SUM(CG4:CJ4)</f>
        <v>-19259232</v>
      </c>
      <c r="CZ4" s="68">
        <f>SUM(CK4:CN4)</f>
        <v>-25317196.799999997</v>
      </c>
      <c r="DA4" s="68">
        <f>SUM(CO4:CR4)</f>
        <v>-31193180.16</v>
      </c>
      <c r="DR4" s="68">
        <f>-SUM('Expenses (OPEX&amp;CAPEX)'!DD6:DD10)</f>
        <v>-2040000</v>
      </c>
      <c r="DS4" s="68">
        <f>-SUM('Expenses (OPEX&amp;CAPEX)'!DF6:DF10)</f>
        <v>-7466400</v>
      </c>
      <c r="DT4" s="68">
        <f>-SUM('Expenses (OPEX&amp;CAPEX)'!DH6:DH10)</f>
        <v>-16095840</v>
      </c>
      <c r="DU4" s="68">
        <f>-SUM('Expenses (OPEX&amp;CAPEX)'!DJ6:DJ10)</f>
        <v>-19259232</v>
      </c>
      <c r="DV4" s="68">
        <f>-SUM('Expenses (OPEX&amp;CAPEX)'!DL6:DL10)</f>
        <v>-25317196.800000001</v>
      </c>
    </row>
    <row r="5" spans="1:140" ht="15.5">
      <c r="A5" s="89" t="s">
        <v>128</v>
      </c>
      <c r="B5" s="68">
        <f>B3+B4</f>
        <v>-170000</v>
      </c>
      <c r="C5" s="68">
        <f t="shared" ref="C5:BI5" si="2">C3+C4</f>
        <v>-170000</v>
      </c>
      <c r="D5" s="68">
        <f t="shared" si="2"/>
        <v>-170000</v>
      </c>
      <c r="E5" s="68">
        <f t="shared" si="2"/>
        <v>-170000</v>
      </c>
      <c r="F5" s="68">
        <f t="shared" si="2"/>
        <v>-170000</v>
      </c>
      <c r="G5" s="68">
        <f t="shared" si="2"/>
        <v>-170000</v>
      </c>
      <c r="H5" s="68">
        <f t="shared" si="2"/>
        <v>-170000</v>
      </c>
      <c r="I5" s="68">
        <f t="shared" si="2"/>
        <v>-170000</v>
      </c>
      <c r="J5" s="68">
        <f t="shared" si="2"/>
        <v>-170000</v>
      </c>
      <c r="K5" s="68">
        <f t="shared" si="2"/>
        <v>110800</v>
      </c>
      <c r="L5" s="68">
        <f t="shared" si="2"/>
        <v>110800</v>
      </c>
      <c r="M5" s="68">
        <f t="shared" si="2"/>
        <v>110800</v>
      </c>
      <c r="N5" s="68">
        <f>N3+N4</f>
        <v>110800</v>
      </c>
      <c r="O5" s="68">
        <f t="shared" si="2"/>
        <v>391600</v>
      </c>
      <c r="P5" s="68">
        <f t="shared" si="2"/>
        <v>391600</v>
      </c>
      <c r="Q5" s="68">
        <f t="shared" si="2"/>
        <v>672400</v>
      </c>
      <c r="R5" s="68">
        <f t="shared" si="2"/>
        <v>672400</v>
      </c>
      <c r="S5" s="68">
        <f t="shared" si="2"/>
        <v>672400</v>
      </c>
      <c r="T5" s="68">
        <f t="shared" si="2"/>
        <v>1369360</v>
      </c>
      <c r="U5" s="68">
        <f t="shared" si="2"/>
        <v>1369360</v>
      </c>
      <c r="V5" s="68">
        <f t="shared" si="2"/>
        <v>1369360</v>
      </c>
      <c r="W5" s="68">
        <f t="shared" si="2"/>
        <v>1369360</v>
      </c>
      <c r="X5" s="68">
        <f t="shared" si="2"/>
        <v>1369360</v>
      </c>
      <c r="Y5" s="68">
        <f t="shared" si="2"/>
        <v>1882480</v>
      </c>
      <c r="Z5" s="68">
        <f>Z3+Z4</f>
        <v>1882480</v>
      </c>
      <c r="AA5" s="68">
        <f t="shared" si="2"/>
        <v>1882480</v>
      </c>
      <c r="AB5" s="68">
        <f t="shared" si="2"/>
        <v>1882480</v>
      </c>
      <c r="AC5" s="68">
        <f t="shared" si="2"/>
        <v>1882480</v>
      </c>
      <c r="AD5" s="68">
        <f t="shared" si="2"/>
        <v>1882480</v>
      </c>
      <c r="AE5" s="68">
        <f t="shared" si="2"/>
        <v>1882480</v>
      </c>
      <c r="AF5" s="68">
        <f t="shared" si="2"/>
        <v>3183472</v>
      </c>
      <c r="AG5" s="68">
        <f t="shared" si="2"/>
        <v>3183472</v>
      </c>
      <c r="AH5" s="68">
        <f t="shared" si="2"/>
        <v>3183472</v>
      </c>
      <c r="AI5" s="68">
        <f t="shared" si="2"/>
        <v>3183472</v>
      </c>
      <c r="AJ5" s="68">
        <f t="shared" si="2"/>
        <v>3183472</v>
      </c>
      <c r="AK5" s="68">
        <f t="shared" si="2"/>
        <v>3183472</v>
      </c>
      <c r="AL5" s="68">
        <f t="shared" si="2"/>
        <v>3183472</v>
      </c>
      <c r="AM5" s="68">
        <f t="shared" si="2"/>
        <v>3183472</v>
      </c>
      <c r="AN5" s="68">
        <f t="shared" si="2"/>
        <v>3183472</v>
      </c>
      <c r="AO5" s="68">
        <f t="shared" si="2"/>
        <v>4021840</v>
      </c>
      <c r="AP5" s="68">
        <f t="shared" si="2"/>
        <v>4021840</v>
      </c>
      <c r="AQ5" s="68">
        <f t="shared" si="2"/>
        <v>4021840</v>
      </c>
      <c r="AR5" s="68">
        <f t="shared" si="2"/>
        <v>6298576</v>
      </c>
      <c r="AS5" s="68">
        <f t="shared" si="2"/>
        <v>6298576</v>
      </c>
      <c r="AT5" s="68">
        <f t="shared" si="2"/>
        <v>6298576</v>
      </c>
      <c r="AU5" s="68">
        <f t="shared" si="2"/>
        <v>6298576</v>
      </c>
      <c r="AV5" s="68">
        <f t="shared" si="2"/>
        <v>6298576</v>
      </c>
      <c r="AW5" s="68">
        <f t="shared" si="2"/>
        <v>6298576</v>
      </c>
      <c r="AX5" s="68">
        <f t="shared" si="2"/>
        <v>7592291.2000000002</v>
      </c>
      <c r="AY5" s="68">
        <f t="shared" si="2"/>
        <v>7592291.2000000002</v>
      </c>
      <c r="AZ5" s="68">
        <f t="shared" si="2"/>
        <v>7592291.2000000002</v>
      </c>
      <c r="BA5" s="68">
        <f t="shared" si="2"/>
        <v>7592291.2000000002</v>
      </c>
      <c r="BB5" s="68">
        <f t="shared" si="2"/>
        <v>7592291.2000000002</v>
      </c>
      <c r="BC5" s="68">
        <f t="shared" si="2"/>
        <v>7592291.2000000002</v>
      </c>
      <c r="BD5" s="68">
        <f t="shared" si="2"/>
        <v>11417207.68</v>
      </c>
      <c r="BE5" s="68">
        <f t="shared" si="2"/>
        <v>11417207.68</v>
      </c>
      <c r="BF5" s="68">
        <f t="shared" si="2"/>
        <v>11417207.68</v>
      </c>
      <c r="BG5" s="68">
        <f t="shared" si="2"/>
        <v>11417207.68</v>
      </c>
      <c r="BH5" s="68">
        <f t="shared" si="2"/>
        <v>11417207.68</v>
      </c>
      <c r="BI5" s="68">
        <f t="shared" si="2"/>
        <v>11417207.68</v>
      </c>
      <c r="BJ5" s="68">
        <f t="shared" ref="BJ5:BO5" si="3">BJ3+BJ4</f>
        <v>13348408.960000001</v>
      </c>
      <c r="BK5" s="68">
        <f t="shared" si="3"/>
        <v>13348408.960000001</v>
      </c>
      <c r="BL5" s="68">
        <f t="shared" si="3"/>
        <v>13348408.960000001</v>
      </c>
      <c r="BM5" s="68">
        <f t="shared" si="3"/>
        <v>13348408.960000001</v>
      </c>
      <c r="BN5" s="68">
        <f t="shared" si="3"/>
        <v>13348408.960000001</v>
      </c>
      <c r="BO5" s="68">
        <f t="shared" si="3"/>
        <v>13348408.960000001</v>
      </c>
      <c r="BP5" s="32"/>
      <c r="BT5" s="89" t="s">
        <v>128</v>
      </c>
      <c r="BU5" s="68"/>
      <c r="BV5" s="68"/>
      <c r="BW5" s="68">
        <f>SUM(B5:D5)</f>
        <v>-510000</v>
      </c>
      <c r="BX5" s="68">
        <f>SUM(E5:G5)</f>
        <v>-510000</v>
      </c>
      <c r="BY5" s="68">
        <f>SUM(H5:J5)</f>
        <v>-510000</v>
      </c>
      <c r="BZ5" s="68">
        <f>SUM(K5:M5)</f>
        <v>332400</v>
      </c>
      <c r="CA5" s="68">
        <f>SUM(N5:P5)</f>
        <v>894000</v>
      </c>
      <c r="CB5" s="68">
        <f>SUM(Q5:S5)</f>
        <v>2017200</v>
      </c>
      <c r="CC5" s="68">
        <f>SUM(T5:V5)</f>
        <v>4108080</v>
      </c>
      <c r="CD5" s="68">
        <f>SUM(W5:Y5)</f>
        <v>4621200</v>
      </c>
      <c r="CE5" s="68">
        <f>SUM(Z5:AB5)</f>
        <v>5647440</v>
      </c>
      <c r="CF5" s="68">
        <f>SUM(AC5:AE5)</f>
        <v>5647440</v>
      </c>
      <c r="CG5" s="68">
        <f>SUM(AF5:AH5)</f>
        <v>9550416</v>
      </c>
      <c r="CH5" s="68">
        <f>SUM(AI5:AK5)</f>
        <v>9550416</v>
      </c>
      <c r="CI5" s="68">
        <f>SUM(AL5:AN5)</f>
        <v>9550416</v>
      </c>
      <c r="CJ5" s="68">
        <f>SUM(AO5:AQ5)</f>
        <v>12065520</v>
      </c>
      <c r="CK5" s="68">
        <f>SUM(AR5:AT5)</f>
        <v>18895728</v>
      </c>
      <c r="CL5" s="68">
        <f>SUM(AU5:AW5)</f>
        <v>18895728</v>
      </c>
      <c r="CM5" s="68">
        <f>SUM(AY5:BA5)</f>
        <v>22776873.600000001</v>
      </c>
      <c r="CN5" s="68">
        <f>SUM(BA5:BC5)</f>
        <v>22776873.600000001</v>
      </c>
      <c r="CO5" s="68">
        <f>SUM(BD5:BF5)</f>
        <v>34251623.039999999</v>
      </c>
      <c r="CP5" s="68">
        <f>SUM(BG5:BI5)</f>
        <v>34251623.039999999</v>
      </c>
      <c r="CQ5" s="68">
        <f t="shared" si="0"/>
        <v>40045226.880000003</v>
      </c>
      <c r="CR5" s="68">
        <f t="shared" si="1"/>
        <v>40045226.880000003</v>
      </c>
      <c r="CU5" s="242" t="s">
        <v>128</v>
      </c>
      <c r="CV5" s="68">
        <f t="shared" ref="CV5:CV26" si="4">SUM(BU5:BX5)</f>
        <v>-1020000</v>
      </c>
      <c r="CW5" s="68">
        <f t="shared" ref="CW5:CW26" si="5">SUM(BY5:CB5)</f>
        <v>2733600</v>
      </c>
      <c r="CX5" s="68">
        <f t="shared" ref="CX5:CX26" si="6">SUM(CC5:CF5)</f>
        <v>20024160</v>
      </c>
      <c r="CY5" s="68">
        <f t="shared" ref="CY5:CY26" si="7">SUM(CG5:CJ5)</f>
        <v>40716768</v>
      </c>
      <c r="CZ5" s="68">
        <f t="shared" ref="CZ5:CZ26" si="8">SUM(CK5:CN5)</f>
        <v>83345203.200000003</v>
      </c>
      <c r="DA5" s="68">
        <f>SUM(CO5:CR5)</f>
        <v>148593699.84</v>
      </c>
      <c r="DR5" s="68">
        <f>DR3+DR4</f>
        <v>-2040000</v>
      </c>
      <c r="DS5" s="68">
        <f>DS3+DS4</f>
        <v>2733600</v>
      </c>
      <c r="DT5" s="68">
        <f>DT3+DT4</f>
        <v>20024160</v>
      </c>
      <c r="DU5" s="68">
        <f>DU3+DU4</f>
        <v>40716768</v>
      </c>
      <c r="DV5" s="68">
        <f>DV3+DV4</f>
        <v>83345203.200000003</v>
      </c>
    </row>
    <row r="6" spans="1:140" ht="15.5">
      <c r="A6" s="89" t="s">
        <v>129</v>
      </c>
      <c r="B6" s="70" t="e">
        <f>B5/B3</f>
        <v>#DIV/0!</v>
      </c>
      <c r="C6" s="70" t="e">
        <f t="shared" ref="C6:BI6" si="9">C5/C3</f>
        <v>#DIV/0!</v>
      </c>
      <c r="D6" s="70" t="e">
        <f t="shared" si="9"/>
        <v>#DIV/0!</v>
      </c>
      <c r="E6" s="70" t="e">
        <f t="shared" si="9"/>
        <v>#DIV/0!</v>
      </c>
      <c r="F6" s="70" t="e">
        <f t="shared" si="9"/>
        <v>#DIV/0!</v>
      </c>
      <c r="G6" s="70" t="e">
        <f t="shared" si="9"/>
        <v>#DIV/0!</v>
      </c>
      <c r="H6" s="70" t="e">
        <f t="shared" si="9"/>
        <v>#DIV/0!</v>
      </c>
      <c r="I6" s="70" t="e">
        <f t="shared" si="9"/>
        <v>#DIV/0!</v>
      </c>
      <c r="J6" s="70" t="e">
        <f t="shared" si="9"/>
        <v>#DIV/0!</v>
      </c>
      <c r="K6" s="70">
        <f t="shared" si="9"/>
        <v>0.18466666666666667</v>
      </c>
      <c r="L6" s="70">
        <f t="shared" si="9"/>
        <v>0.18466666666666667</v>
      </c>
      <c r="M6" s="70">
        <f t="shared" si="9"/>
        <v>0.18466666666666667</v>
      </c>
      <c r="N6" s="70">
        <f>N5/N3</f>
        <v>0.18466666666666667</v>
      </c>
      <c r="O6" s="70">
        <f t="shared" si="9"/>
        <v>0.32633333333333331</v>
      </c>
      <c r="P6" s="70">
        <f t="shared" si="9"/>
        <v>0.32633333333333331</v>
      </c>
      <c r="Q6" s="70">
        <f t="shared" si="9"/>
        <v>0.37355555555555553</v>
      </c>
      <c r="R6" s="70">
        <f t="shared" si="9"/>
        <v>0.37355555555555553</v>
      </c>
      <c r="S6" s="70">
        <f t="shared" si="9"/>
        <v>0.37355555555555553</v>
      </c>
      <c r="T6" s="70">
        <f t="shared" si="9"/>
        <v>0.54339682539682543</v>
      </c>
      <c r="U6" s="70">
        <f t="shared" si="9"/>
        <v>0.54339682539682543</v>
      </c>
      <c r="V6" s="70">
        <f t="shared" si="9"/>
        <v>0.54339682539682543</v>
      </c>
      <c r="W6" s="70">
        <f t="shared" si="9"/>
        <v>0.54339682539682543</v>
      </c>
      <c r="X6" s="70">
        <f t="shared" si="9"/>
        <v>0.54339682539682543</v>
      </c>
      <c r="Y6" s="70">
        <f t="shared" si="9"/>
        <v>0.56026190476190474</v>
      </c>
      <c r="Z6" s="70">
        <f t="shared" si="9"/>
        <v>0.56026190476190474</v>
      </c>
      <c r="AA6" s="70">
        <f t="shared" si="9"/>
        <v>0.56026190476190474</v>
      </c>
      <c r="AB6" s="70">
        <f t="shared" si="9"/>
        <v>0.56026190476190474</v>
      </c>
      <c r="AC6" s="70">
        <f t="shared" si="9"/>
        <v>0.56026190476190474</v>
      </c>
      <c r="AD6" s="70">
        <f t="shared" si="9"/>
        <v>0.56026190476190474</v>
      </c>
      <c r="AE6" s="70">
        <f t="shared" si="9"/>
        <v>0.56026190476190474</v>
      </c>
      <c r="AF6" s="70">
        <f t="shared" si="9"/>
        <v>0.67675850340136057</v>
      </c>
      <c r="AG6" s="70">
        <f t="shared" si="9"/>
        <v>0.67675850340136057</v>
      </c>
      <c r="AH6" s="70">
        <f t="shared" si="9"/>
        <v>0.67675850340136057</v>
      </c>
      <c r="AI6" s="70">
        <f t="shared" si="9"/>
        <v>0.67675850340136057</v>
      </c>
      <c r="AJ6" s="70">
        <f t="shared" si="9"/>
        <v>0.67675850340136057</v>
      </c>
      <c r="AK6" s="70">
        <f t="shared" si="9"/>
        <v>0.67675850340136057</v>
      </c>
      <c r="AL6" s="70">
        <f t="shared" si="9"/>
        <v>0.67675850340136057</v>
      </c>
      <c r="AM6" s="70">
        <f t="shared" si="9"/>
        <v>0.67675850340136057</v>
      </c>
      <c r="AN6" s="70">
        <f t="shared" si="9"/>
        <v>0.67675850340136057</v>
      </c>
      <c r="AO6" s="70">
        <f t="shared" si="9"/>
        <v>0.68398639455782317</v>
      </c>
      <c r="AP6" s="70">
        <f t="shared" si="9"/>
        <v>0.68398639455782317</v>
      </c>
      <c r="AQ6" s="70">
        <f t="shared" si="9"/>
        <v>0.68398639455782317</v>
      </c>
      <c r="AR6" s="70">
        <f t="shared" si="9"/>
        <v>0.76513313896987367</v>
      </c>
      <c r="AS6" s="70">
        <f t="shared" si="9"/>
        <v>0.76513313896987367</v>
      </c>
      <c r="AT6" s="70">
        <f t="shared" si="9"/>
        <v>0.76513313896987367</v>
      </c>
      <c r="AU6" s="70">
        <f t="shared" si="9"/>
        <v>0.76513313896987367</v>
      </c>
      <c r="AV6" s="70">
        <f t="shared" si="9"/>
        <v>0.76513313896987367</v>
      </c>
      <c r="AW6" s="70">
        <f t="shared" si="9"/>
        <v>0.76513313896987367</v>
      </c>
      <c r="AX6" s="70">
        <f t="shared" si="9"/>
        <v>0.76857499190152256</v>
      </c>
      <c r="AY6" s="70">
        <f t="shared" si="9"/>
        <v>0.76857499190152256</v>
      </c>
      <c r="AZ6" s="70">
        <f t="shared" si="9"/>
        <v>0.76857499190152256</v>
      </c>
      <c r="BA6" s="70">
        <f t="shared" si="9"/>
        <v>0.76857499190152256</v>
      </c>
      <c r="BB6" s="70">
        <f t="shared" si="9"/>
        <v>0.76857499190152256</v>
      </c>
      <c r="BC6" s="70">
        <f t="shared" si="9"/>
        <v>0.76857499190152256</v>
      </c>
      <c r="BD6" s="70">
        <f t="shared" si="9"/>
        <v>0.82555356564394466</v>
      </c>
      <c r="BE6" s="70">
        <f t="shared" si="9"/>
        <v>0.82555356564394466</v>
      </c>
      <c r="BF6" s="70">
        <f t="shared" si="9"/>
        <v>0.82555356564394466</v>
      </c>
      <c r="BG6" s="70">
        <f t="shared" si="9"/>
        <v>0.82555356564394466</v>
      </c>
      <c r="BH6" s="70">
        <f t="shared" si="9"/>
        <v>0.82555356564394466</v>
      </c>
      <c r="BI6" s="70">
        <f t="shared" si="9"/>
        <v>0.82555356564394466</v>
      </c>
      <c r="BJ6" s="70">
        <f t="shared" ref="BJ6:BO6" si="10">BJ5/BJ3</f>
        <v>0.82730961305805129</v>
      </c>
      <c r="BK6" s="70">
        <f t="shared" si="10"/>
        <v>0.82730961305805129</v>
      </c>
      <c r="BL6" s="70">
        <f t="shared" si="10"/>
        <v>0.82730961305805129</v>
      </c>
      <c r="BM6" s="70">
        <f t="shared" si="10"/>
        <v>0.82730961305805129</v>
      </c>
      <c r="BN6" s="70">
        <f t="shared" si="10"/>
        <v>0.82730961305805129</v>
      </c>
      <c r="BO6" s="70">
        <f t="shared" si="10"/>
        <v>0.82730961305805129</v>
      </c>
      <c r="BP6" s="33"/>
      <c r="BT6" s="89" t="s">
        <v>129</v>
      </c>
      <c r="BU6" s="68"/>
      <c r="BV6" s="68"/>
      <c r="BW6" s="70" t="e">
        <f t="shared" ref="BW6:CL6" si="11">BW5/BW3</f>
        <v>#DIV/0!</v>
      </c>
      <c r="BX6" s="70" t="e">
        <f t="shared" si="11"/>
        <v>#DIV/0!</v>
      </c>
      <c r="BY6" s="70" t="e">
        <f t="shared" si="11"/>
        <v>#DIV/0!</v>
      </c>
      <c r="BZ6" s="70">
        <f t="shared" si="11"/>
        <v>0.18466666666666667</v>
      </c>
      <c r="CA6" s="70">
        <f t="shared" si="11"/>
        <v>0.29799999999999999</v>
      </c>
      <c r="CB6" s="70">
        <f t="shared" si="11"/>
        <v>0.37355555555555553</v>
      </c>
      <c r="CC6" s="70">
        <f t="shared" si="11"/>
        <v>0.54339682539682543</v>
      </c>
      <c r="CD6" s="70">
        <f t="shared" si="11"/>
        <v>0.55014285714285716</v>
      </c>
      <c r="CE6" s="70">
        <f t="shared" si="11"/>
        <v>0.56026190476190474</v>
      </c>
      <c r="CF6" s="70">
        <f t="shared" si="11"/>
        <v>0.56026190476190474</v>
      </c>
      <c r="CG6" s="70">
        <f t="shared" si="11"/>
        <v>0.67675850340136057</v>
      </c>
      <c r="CH6" s="70">
        <f t="shared" si="11"/>
        <v>0.67675850340136057</v>
      </c>
      <c r="CI6" s="70">
        <f t="shared" si="11"/>
        <v>0.67675850340136057</v>
      </c>
      <c r="CJ6" s="70">
        <f t="shared" si="11"/>
        <v>0.68398639455782317</v>
      </c>
      <c r="CK6" s="70">
        <f t="shared" si="11"/>
        <v>0.76513313896987367</v>
      </c>
      <c r="CL6" s="70">
        <f t="shared" si="11"/>
        <v>0.76513313896987367</v>
      </c>
      <c r="CM6" s="70">
        <f t="shared" ref="CM6:CR6" si="12">CM5/CM3</f>
        <v>0.76857499190152256</v>
      </c>
      <c r="CN6" s="70">
        <f t="shared" si="12"/>
        <v>0.76857499190152256</v>
      </c>
      <c r="CO6" s="70">
        <f t="shared" si="12"/>
        <v>0.82555356564394466</v>
      </c>
      <c r="CP6" s="70">
        <f t="shared" si="12"/>
        <v>0.82555356564394466</v>
      </c>
      <c r="CQ6" s="70">
        <f t="shared" si="12"/>
        <v>0.82730961305805129</v>
      </c>
      <c r="CR6" s="70">
        <f t="shared" si="12"/>
        <v>0.82730961305805129</v>
      </c>
      <c r="CU6" s="242" t="s">
        <v>129</v>
      </c>
      <c r="CV6" s="70"/>
      <c r="CW6" s="70">
        <f t="shared" ref="CW6:DA6" si="13">CW5/CW3</f>
        <v>0.26800000000000002</v>
      </c>
      <c r="CX6" s="70">
        <f t="shared" si="13"/>
        <v>0.55437873754152822</v>
      </c>
      <c r="CY6" s="70">
        <f t="shared" si="13"/>
        <v>0.67888435374149658</v>
      </c>
      <c r="CZ6" s="70">
        <f t="shared" si="13"/>
        <v>0.7670105132962276</v>
      </c>
      <c r="DA6" s="70">
        <f t="shared" si="13"/>
        <v>0.8264991296361559</v>
      </c>
      <c r="DR6" s="70" t="e">
        <f>DR5/DR3</f>
        <v>#DIV/0!</v>
      </c>
      <c r="DS6" s="70">
        <f>DS5/DS3</f>
        <v>0.26800000000000002</v>
      </c>
      <c r="DT6" s="70">
        <f>DT5/DT3</f>
        <v>0.55437873754152822</v>
      </c>
      <c r="DU6" s="70">
        <f>DU5/DU3</f>
        <v>0.67888435374149658</v>
      </c>
      <c r="DV6" s="70">
        <f>DV5/DV3</f>
        <v>0.7670105132962276</v>
      </c>
    </row>
    <row r="7" spans="1:140" ht="15.5">
      <c r="A7" s="87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32"/>
      <c r="BT7" s="87"/>
      <c r="BU7" s="68"/>
      <c r="BV7" s="68"/>
      <c r="BW7" s="68">
        <f t="shared" ref="BW7:BW13" si="14">SUM(B7:D7)</f>
        <v>0</v>
      </c>
      <c r="BX7" s="68">
        <f t="shared" ref="BX7:BX13" si="15">SUM(E7:G7)</f>
        <v>0</v>
      </c>
      <c r="BY7" s="68">
        <f t="shared" ref="BY7:BY13" si="16">SUM(H7:J7)</f>
        <v>0</v>
      </c>
      <c r="BZ7" s="68">
        <f t="shared" ref="BZ7:BZ13" si="17">SUM(K7:M7)</f>
        <v>0</v>
      </c>
      <c r="CA7" s="68">
        <f t="shared" ref="CA7:CA13" si="18">SUM(N7:P7)</f>
        <v>0</v>
      </c>
      <c r="CB7" s="68">
        <f t="shared" ref="CB7:CB13" si="19">SUM(Q7:S7)</f>
        <v>0</v>
      </c>
      <c r="CC7" s="68">
        <f t="shared" ref="CC7:CC13" si="20">SUM(T7:V7)</f>
        <v>0</v>
      </c>
      <c r="CD7" s="68">
        <f t="shared" ref="CD7:CD13" si="21">SUM(W7:Y7)</f>
        <v>0</v>
      </c>
      <c r="CE7" s="68">
        <f t="shared" ref="CE7:CE13" si="22">SUM(Z7:AB7)</f>
        <v>0</v>
      </c>
      <c r="CF7" s="68">
        <f t="shared" ref="CF7:CF13" si="23">SUM(AC7:AE7)</f>
        <v>0</v>
      </c>
      <c r="CG7" s="68">
        <f t="shared" ref="CG7:CG13" si="24">SUM(AF7:AH7)</f>
        <v>0</v>
      </c>
      <c r="CH7" s="68">
        <f t="shared" ref="CH7:CH13" si="25">SUM(AI7:AK7)</f>
        <v>0</v>
      </c>
      <c r="CI7" s="68">
        <f t="shared" ref="CI7:CI13" si="26">SUM(AL7:AN7)</f>
        <v>0</v>
      </c>
      <c r="CJ7" s="68">
        <f t="shared" ref="CJ7:CJ13" si="27">SUM(AO7:AQ7)</f>
        <v>0</v>
      </c>
      <c r="CK7" s="68">
        <f t="shared" ref="CK7:CK13" si="28">SUM(AR7:AT7)</f>
        <v>0</v>
      </c>
      <c r="CL7" s="68">
        <f t="shared" ref="CL7:CL13" si="29">SUM(AU7:AW7)</f>
        <v>0</v>
      </c>
      <c r="CM7" s="68">
        <f t="shared" ref="CM7:CM13" si="30">SUM(AY7:BA7)</f>
        <v>0</v>
      </c>
      <c r="CN7" s="68">
        <f t="shared" ref="CN7:CN13" si="31">SUM(BA7:BC7)</f>
        <v>0</v>
      </c>
      <c r="CO7" s="68">
        <f t="shared" ref="CO7:CO13" si="32">SUM(BD7:BF7)</f>
        <v>0</v>
      </c>
      <c r="CP7" s="68">
        <f t="shared" ref="CP7:CP13" si="33">SUM(BG7:BI7)</f>
        <v>0</v>
      </c>
      <c r="CQ7" s="68">
        <f t="shared" si="0"/>
        <v>0</v>
      </c>
      <c r="CR7" s="68">
        <f t="shared" si="1"/>
        <v>0</v>
      </c>
      <c r="CU7" s="199"/>
      <c r="CV7" s="68">
        <f t="shared" si="4"/>
        <v>0</v>
      </c>
      <c r="CW7" s="68">
        <f t="shared" si="5"/>
        <v>0</v>
      </c>
      <c r="CX7" s="68">
        <f t="shared" si="6"/>
        <v>0</v>
      </c>
      <c r="CY7" s="68">
        <f t="shared" si="7"/>
        <v>0</v>
      </c>
      <c r="CZ7" s="68">
        <f t="shared" si="8"/>
        <v>0</v>
      </c>
      <c r="DA7" s="68">
        <f t="shared" ref="DA7:DA13" si="34">SUM(CO7:CR7)</f>
        <v>0</v>
      </c>
      <c r="DR7" s="68"/>
      <c r="DS7" s="68"/>
      <c r="DT7" s="68"/>
      <c r="DU7" s="68"/>
      <c r="DV7" s="68"/>
    </row>
    <row r="8" spans="1:140" ht="30.5">
      <c r="A8" s="90" t="s">
        <v>130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32"/>
      <c r="BT8" s="90" t="s">
        <v>130</v>
      </c>
      <c r="BU8" s="68"/>
      <c r="BV8" s="68"/>
      <c r="BW8" s="68">
        <f t="shared" si="14"/>
        <v>0</v>
      </c>
      <c r="BX8" s="68">
        <f t="shared" si="15"/>
        <v>0</v>
      </c>
      <c r="BY8" s="68">
        <f t="shared" si="16"/>
        <v>0</v>
      </c>
      <c r="BZ8" s="68">
        <f t="shared" si="17"/>
        <v>0</v>
      </c>
      <c r="CA8" s="68">
        <f t="shared" si="18"/>
        <v>0</v>
      </c>
      <c r="CB8" s="68">
        <f t="shared" si="19"/>
        <v>0</v>
      </c>
      <c r="CC8" s="68">
        <f t="shared" si="20"/>
        <v>0</v>
      </c>
      <c r="CD8" s="68">
        <f t="shared" si="21"/>
        <v>0</v>
      </c>
      <c r="CE8" s="68">
        <f t="shared" si="22"/>
        <v>0</v>
      </c>
      <c r="CF8" s="68">
        <f t="shared" si="23"/>
        <v>0</v>
      </c>
      <c r="CG8" s="68">
        <f t="shared" si="24"/>
        <v>0</v>
      </c>
      <c r="CH8" s="68">
        <f t="shared" si="25"/>
        <v>0</v>
      </c>
      <c r="CI8" s="68">
        <f t="shared" si="26"/>
        <v>0</v>
      </c>
      <c r="CJ8" s="68">
        <f t="shared" si="27"/>
        <v>0</v>
      </c>
      <c r="CK8" s="68">
        <f t="shared" si="28"/>
        <v>0</v>
      </c>
      <c r="CL8" s="68">
        <f t="shared" si="29"/>
        <v>0</v>
      </c>
      <c r="CM8" s="68">
        <f t="shared" si="30"/>
        <v>0</v>
      </c>
      <c r="CN8" s="68">
        <f t="shared" si="31"/>
        <v>0</v>
      </c>
      <c r="CO8" s="68">
        <f t="shared" si="32"/>
        <v>0</v>
      </c>
      <c r="CP8" s="68">
        <f t="shared" si="33"/>
        <v>0</v>
      </c>
      <c r="CQ8" s="68">
        <f t="shared" si="0"/>
        <v>0</v>
      </c>
      <c r="CR8" s="68">
        <f t="shared" si="1"/>
        <v>0</v>
      </c>
      <c r="CU8" s="243" t="s">
        <v>130</v>
      </c>
      <c r="CV8" s="68">
        <f t="shared" si="4"/>
        <v>0</v>
      </c>
      <c r="CW8" s="68">
        <f t="shared" si="5"/>
        <v>0</v>
      </c>
      <c r="CX8" s="68">
        <f t="shared" si="6"/>
        <v>0</v>
      </c>
      <c r="CY8" s="68">
        <f t="shared" si="7"/>
        <v>0</v>
      </c>
      <c r="CZ8" s="68">
        <f t="shared" si="8"/>
        <v>0</v>
      </c>
      <c r="DA8" s="68">
        <f t="shared" si="34"/>
        <v>0</v>
      </c>
      <c r="DR8" s="68"/>
      <c r="DS8" s="68"/>
      <c r="DT8" s="68"/>
      <c r="DU8" s="68"/>
      <c r="DV8" s="68"/>
    </row>
    <row r="9" spans="1:140" ht="15.5">
      <c r="A9" s="52" t="s">
        <v>106</v>
      </c>
      <c r="B9" s="68">
        <f>-'Expenses (OPEX&amp;CAPEX)'!B4</f>
        <v>-182000</v>
      </c>
      <c r="C9" s="68">
        <f>-'Expenses (OPEX&amp;CAPEX)'!C4</f>
        <v>-182000</v>
      </c>
      <c r="D9" s="68">
        <f>-'Expenses (OPEX&amp;CAPEX)'!D4</f>
        <v>-182000</v>
      </c>
      <c r="E9" s="68">
        <f>-'Expenses (OPEX&amp;CAPEX)'!E4</f>
        <v>-182000</v>
      </c>
      <c r="F9" s="68">
        <f>-'Expenses (OPEX&amp;CAPEX)'!F4</f>
        <v>-182000</v>
      </c>
      <c r="G9" s="68">
        <f>-'Expenses (OPEX&amp;CAPEX)'!G4</f>
        <v>-182000</v>
      </c>
      <c r="H9" s="68">
        <f>-'Expenses (OPEX&amp;CAPEX)'!H4</f>
        <v>-182000</v>
      </c>
      <c r="I9" s="68">
        <f>-'Expenses (OPEX&amp;CAPEX)'!I4</f>
        <v>-182000</v>
      </c>
      <c r="J9" s="68">
        <f>-'Expenses (OPEX&amp;CAPEX)'!J4</f>
        <v>-182000</v>
      </c>
      <c r="K9" s="68">
        <f>-'Expenses (OPEX&amp;CAPEX)'!K4</f>
        <v>-182000</v>
      </c>
      <c r="L9" s="68">
        <f>-'Expenses (OPEX&amp;CAPEX)'!L4</f>
        <v>-182000</v>
      </c>
      <c r="M9" s="68">
        <f>-'Expenses (OPEX&amp;CAPEX)'!M4</f>
        <v>-182000</v>
      </c>
      <c r="N9" s="68">
        <f>-'Expenses (OPEX&amp;CAPEX)'!N4</f>
        <v>-182000</v>
      </c>
      <c r="O9" s="68">
        <f>-'Expenses (OPEX&amp;CAPEX)'!O4</f>
        <v>-182000</v>
      </c>
      <c r="P9" s="68">
        <f>-'Expenses (OPEX&amp;CAPEX)'!P4</f>
        <v>-182000</v>
      </c>
      <c r="Q9" s="68">
        <f>-'Expenses (OPEX&amp;CAPEX)'!Q4</f>
        <v>-182000</v>
      </c>
      <c r="R9" s="68">
        <f>-'Expenses (OPEX&amp;CAPEX)'!R4</f>
        <v>-182000</v>
      </c>
      <c r="S9" s="68">
        <f>-'Expenses (OPEX&amp;CAPEX)'!S4</f>
        <v>-182000</v>
      </c>
      <c r="T9" s="68">
        <f>-'Expenses (OPEX&amp;CAPEX)'!T4</f>
        <v>-182000</v>
      </c>
      <c r="U9" s="68">
        <f>-'Expenses (OPEX&amp;CAPEX)'!U4</f>
        <v>-182000</v>
      </c>
      <c r="V9" s="68">
        <f>-'Expenses (OPEX&amp;CAPEX)'!V4</f>
        <v>-182000</v>
      </c>
      <c r="W9" s="68">
        <f>-'Expenses (OPEX&amp;CAPEX)'!W4</f>
        <v>-182000</v>
      </c>
      <c r="X9" s="68">
        <f>-'Expenses (OPEX&amp;CAPEX)'!X4</f>
        <v>-182000</v>
      </c>
      <c r="Y9" s="68">
        <f>-'Expenses (OPEX&amp;CAPEX)'!Y4</f>
        <v>-182000</v>
      </c>
      <c r="Z9" s="68">
        <f>-'Expenses (OPEX&amp;CAPEX)'!Z4</f>
        <v>-182000</v>
      </c>
      <c r="AA9" s="68">
        <f>-'Expenses (OPEX&amp;CAPEX)'!AA4</f>
        <v>-182000</v>
      </c>
      <c r="AB9" s="68">
        <f>-'Expenses (OPEX&amp;CAPEX)'!AB4</f>
        <v>-182000</v>
      </c>
      <c r="AC9" s="68">
        <f>-'Expenses (OPEX&amp;CAPEX)'!AC4</f>
        <v>-182000</v>
      </c>
      <c r="AD9" s="68">
        <f>-'Expenses (OPEX&amp;CAPEX)'!AD4</f>
        <v>-182000</v>
      </c>
      <c r="AE9" s="68">
        <f>-'Expenses (OPEX&amp;CAPEX)'!AE4</f>
        <v>-182000</v>
      </c>
      <c r="AF9" s="68">
        <f>-'Expenses (OPEX&amp;CAPEX)'!AF4</f>
        <v>-182000</v>
      </c>
      <c r="AG9" s="68">
        <f>-'Expenses (OPEX&amp;CAPEX)'!AG4</f>
        <v>-182000</v>
      </c>
      <c r="AH9" s="68">
        <f>-'Expenses (OPEX&amp;CAPEX)'!AH4</f>
        <v>-182000</v>
      </c>
      <c r="AI9" s="68">
        <f>-'Expenses (OPEX&amp;CAPEX)'!AI4</f>
        <v>-182000</v>
      </c>
      <c r="AJ9" s="68">
        <f>-'Expenses (OPEX&amp;CAPEX)'!AJ4</f>
        <v>-182000</v>
      </c>
      <c r="AK9" s="68">
        <f>-'Expenses (OPEX&amp;CAPEX)'!AK4</f>
        <v>-182000</v>
      </c>
      <c r="AL9" s="68">
        <f>-'Expenses (OPEX&amp;CAPEX)'!AL4</f>
        <v>-182000</v>
      </c>
      <c r="AM9" s="68">
        <f>-'Expenses (OPEX&amp;CAPEX)'!AM4</f>
        <v>-182000</v>
      </c>
      <c r="AN9" s="68">
        <f>-'Expenses (OPEX&amp;CAPEX)'!AN4</f>
        <v>-182000</v>
      </c>
      <c r="AO9" s="68">
        <f>-'Expenses (OPEX&amp;CAPEX)'!AO4</f>
        <v>-182000</v>
      </c>
      <c r="AP9" s="68">
        <f>-'Expenses (OPEX&amp;CAPEX)'!AP4</f>
        <v>-182000</v>
      </c>
      <c r="AQ9" s="68">
        <f>-'Expenses (OPEX&amp;CAPEX)'!AQ4</f>
        <v>-182000</v>
      </c>
      <c r="AR9" s="68">
        <f>-'Expenses (OPEX&amp;CAPEX)'!AR4</f>
        <v>-182000</v>
      </c>
      <c r="AS9" s="68">
        <f>-'Expenses (OPEX&amp;CAPEX)'!AS4</f>
        <v>-182000</v>
      </c>
      <c r="AT9" s="68">
        <f>-'Expenses (OPEX&amp;CAPEX)'!AT4</f>
        <v>-182000</v>
      </c>
      <c r="AU9" s="68">
        <f>-'Expenses (OPEX&amp;CAPEX)'!AU4</f>
        <v>-182000</v>
      </c>
      <c r="AV9" s="68">
        <f>-'Expenses (OPEX&amp;CAPEX)'!AV4</f>
        <v>-182000</v>
      </c>
      <c r="AW9" s="68">
        <f>-'Expenses (OPEX&amp;CAPEX)'!AW4</f>
        <v>-182000</v>
      </c>
      <c r="AX9" s="68">
        <f>-'Expenses (OPEX&amp;CAPEX)'!AX4</f>
        <v>-182000</v>
      </c>
      <c r="AY9" s="68">
        <f>-'Expenses (OPEX&amp;CAPEX)'!AY4</f>
        <v>-182000</v>
      </c>
      <c r="AZ9" s="68">
        <f>-'Expenses (OPEX&amp;CAPEX)'!AZ4</f>
        <v>-182000</v>
      </c>
      <c r="BA9" s="68">
        <f>-'Expenses (OPEX&amp;CAPEX)'!BA4</f>
        <v>-182000</v>
      </c>
      <c r="BB9" s="68">
        <f>-'Expenses (OPEX&amp;CAPEX)'!BB4</f>
        <v>-182000</v>
      </c>
      <c r="BC9" s="68">
        <f>-'Expenses (OPEX&amp;CAPEX)'!BC4</f>
        <v>-182000</v>
      </c>
      <c r="BD9" s="68">
        <f>-'Expenses (OPEX&amp;CAPEX)'!BD4</f>
        <v>-182000</v>
      </c>
      <c r="BE9" s="68">
        <f>-'Expenses (OPEX&amp;CAPEX)'!BE4</f>
        <v>-182000</v>
      </c>
      <c r="BF9" s="68">
        <f>-'Expenses (OPEX&amp;CAPEX)'!BF4</f>
        <v>-182000</v>
      </c>
      <c r="BG9" s="68">
        <f>-'Expenses (OPEX&amp;CAPEX)'!BG4</f>
        <v>-182000</v>
      </c>
      <c r="BH9" s="68">
        <f>-'Expenses (OPEX&amp;CAPEX)'!BH4</f>
        <v>-182000</v>
      </c>
      <c r="BI9" s="68">
        <f>-'Expenses (OPEX&amp;CAPEX)'!BI4</f>
        <v>-182000</v>
      </c>
      <c r="BJ9" s="68">
        <f>-'Expenses (OPEX&amp;CAPEX)'!BJ4</f>
        <v>-182000</v>
      </c>
      <c r="BK9" s="68">
        <f>-'Expenses (OPEX&amp;CAPEX)'!BK4</f>
        <v>-182000</v>
      </c>
      <c r="BL9" s="68">
        <f>-'Expenses (OPEX&amp;CAPEX)'!BL4</f>
        <v>-182000</v>
      </c>
      <c r="BM9" s="68">
        <f>-'Expenses (OPEX&amp;CAPEX)'!BM4</f>
        <v>-182000</v>
      </c>
      <c r="BN9" s="68">
        <f>-'Expenses (OPEX&amp;CAPEX)'!BN4</f>
        <v>-182000</v>
      </c>
      <c r="BO9" s="68">
        <f>-'Expenses (OPEX&amp;CAPEX)'!BO4</f>
        <v>-182000</v>
      </c>
      <c r="BP9" s="32"/>
      <c r="BT9" s="52" t="s">
        <v>106</v>
      </c>
      <c r="BU9" s="68"/>
      <c r="BV9" s="68"/>
      <c r="BW9" s="68">
        <f t="shared" si="14"/>
        <v>-546000</v>
      </c>
      <c r="BX9" s="68">
        <f t="shared" si="15"/>
        <v>-546000</v>
      </c>
      <c r="BY9" s="68">
        <f t="shared" si="16"/>
        <v>-546000</v>
      </c>
      <c r="BZ9" s="68">
        <f t="shared" si="17"/>
        <v>-546000</v>
      </c>
      <c r="CA9" s="68">
        <f t="shared" si="18"/>
        <v>-546000</v>
      </c>
      <c r="CB9" s="68">
        <f t="shared" si="19"/>
        <v>-546000</v>
      </c>
      <c r="CC9" s="68">
        <f t="shared" si="20"/>
        <v>-546000</v>
      </c>
      <c r="CD9" s="68">
        <f t="shared" si="21"/>
        <v>-546000</v>
      </c>
      <c r="CE9" s="68">
        <f t="shared" si="22"/>
        <v>-546000</v>
      </c>
      <c r="CF9" s="68">
        <f t="shared" si="23"/>
        <v>-546000</v>
      </c>
      <c r="CG9" s="68">
        <f t="shared" si="24"/>
        <v>-546000</v>
      </c>
      <c r="CH9" s="68">
        <f t="shared" si="25"/>
        <v>-546000</v>
      </c>
      <c r="CI9" s="68">
        <f t="shared" si="26"/>
        <v>-546000</v>
      </c>
      <c r="CJ9" s="68">
        <f t="shared" si="27"/>
        <v>-546000</v>
      </c>
      <c r="CK9" s="68">
        <f t="shared" si="28"/>
        <v>-546000</v>
      </c>
      <c r="CL9" s="68">
        <f t="shared" si="29"/>
        <v>-546000</v>
      </c>
      <c r="CM9" s="68">
        <f t="shared" si="30"/>
        <v>-546000</v>
      </c>
      <c r="CN9" s="68">
        <f t="shared" si="31"/>
        <v>-546000</v>
      </c>
      <c r="CO9" s="68">
        <f t="shared" si="32"/>
        <v>-546000</v>
      </c>
      <c r="CP9" s="68">
        <f t="shared" si="33"/>
        <v>-546000</v>
      </c>
      <c r="CQ9" s="68">
        <f t="shared" si="0"/>
        <v>-546000</v>
      </c>
      <c r="CR9" s="68">
        <f t="shared" si="1"/>
        <v>-546000</v>
      </c>
      <c r="CU9" s="52" t="s">
        <v>106</v>
      </c>
      <c r="CV9" s="68">
        <f t="shared" si="4"/>
        <v>-1092000</v>
      </c>
      <c r="CW9" s="68">
        <f t="shared" si="5"/>
        <v>-2184000</v>
      </c>
      <c r="CX9" s="68">
        <f t="shared" si="6"/>
        <v>-2184000</v>
      </c>
      <c r="CY9" s="68">
        <f t="shared" si="7"/>
        <v>-2184000</v>
      </c>
      <c r="CZ9" s="68">
        <f t="shared" si="8"/>
        <v>-2184000</v>
      </c>
      <c r="DA9" s="68">
        <f t="shared" si="34"/>
        <v>-2184000</v>
      </c>
      <c r="DR9" s="68">
        <f>-'Expenses (OPEX&amp;CAPEX)'!DD4</f>
        <v>-2184000</v>
      </c>
      <c r="DS9" s="68">
        <f>-'Expenses (OPEX&amp;CAPEX)'!DF4</f>
        <v>-2184000</v>
      </c>
      <c r="DT9" s="68">
        <f>-'Expenses (OPEX&amp;CAPEX)'!DH4</f>
        <v>-2184000</v>
      </c>
      <c r="DU9" s="68">
        <f>-'Expenses (OPEX&amp;CAPEX)'!DJ4</f>
        <v>-2184000</v>
      </c>
      <c r="DV9" s="68">
        <f>-'Expenses (OPEX&amp;CAPEX)'!DL4</f>
        <v>-2184000</v>
      </c>
    </row>
    <row r="10" spans="1:140" ht="15.5">
      <c r="A10" s="52" t="s">
        <v>89</v>
      </c>
      <c r="B10" s="68">
        <f>-'Expenses (OPEX&amp;CAPEX)'!B31+'Expenses (OPEX&amp;CAPEX)'!B24+'Expenses (OPEX&amp;CAPEX)'!B25</f>
        <v>0</v>
      </c>
      <c r="C10" s="68">
        <f>-'Expenses (OPEX&amp;CAPEX)'!C31+'Expenses (OPEX&amp;CAPEX)'!C24+'Expenses (OPEX&amp;CAPEX)'!C25</f>
        <v>0</v>
      </c>
      <c r="D10" s="68">
        <f>-'Expenses (OPEX&amp;CAPEX)'!D31+'Expenses (OPEX&amp;CAPEX)'!D24+'Expenses (OPEX&amp;CAPEX)'!D25</f>
        <v>0</v>
      </c>
      <c r="E10" s="68">
        <f>-'Expenses (OPEX&amp;CAPEX)'!E31+'Expenses (OPEX&amp;CAPEX)'!E24+'Expenses (OPEX&amp;CAPEX)'!E25</f>
        <v>0</v>
      </c>
      <c r="F10" s="68">
        <f>-'Expenses (OPEX&amp;CAPEX)'!F31+'Expenses (OPEX&amp;CAPEX)'!F24+'Expenses (OPEX&amp;CAPEX)'!F25</f>
        <v>0</v>
      </c>
      <c r="G10" s="68">
        <f>-'Expenses (OPEX&amp;CAPEX)'!G31+'Expenses (OPEX&amp;CAPEX)'!G24+'Expenses (OPEX&amp;CAPEX)'!G25</f>
        <v>0</v>
      </c>
      <c r="H10" s="68">
        <f>-'Expenses (OPEX&amp;CAPEX)'!H31+'Expenses (OPEX&amp;CAPEX)'!H24+'Expenses (OPEX&amp;CAPEX)'!H25</f>
        <v>0</v>
      </c>
      <c r="I10" s="68">
        <f>-'Expenses (OPEX&amp;CAPEX)'!I31+'Expenses (OPEX&amp;CAPEX)'!I24+'Expenses (OPEX&amp;CAPEX)'!I25</f>
        <v>0</v>
      </c>
      <c r="J10" s="68">
        <f>-'Expenses (OPEX&amp;CAPEX)'!J31+'Expenses (OPEX&amp;CAPEX)'!J24+'Expenses (OPEX&amp;CAPEX)'!J25</f>
        <v>0</v>
      </c>
      <c r="K10" s="68">
        <f>-'Expenses (OPEX&amp;CAPEX)'!K31+'Expenses (OPEX&amp;CAPEX)'!K24+'Expenses (OPEX&amp;CAPEX)'!K25</f>
        <v>-1465308.5499999998</v>
      </c>
      <c r="L10" s="68">
        <f>-'Expenses (OPEX&amp;CAPEX)'!L31+'Expenses (OPEX&amp;CAPEX)'!L24+'Expenses (OPEX&amp;CAPEX)'!L25</f>
        <v>-1465308.5499999998</v>
      </c>
      <c r="M10" s="68">
        <f>-'Expenses (OPEX&amp;CAPEX)'!M31+'Expenses (OPEX&amp;CAPEX)'!M24+'Expenses (OPEX&amp;CAPEX)'!M25</f>
        <v>-1465308.5499999998</v>
      </c>
      <c r="N10" s="68">
        <f>-'Expenses (OPEX&amp;CAPEX)'!N31+'Expenses (OPEX&amp;CAPEX)'!N24+'Expenses (OPEX&amp;CAPEX)'!N25</f>
        <v>-1584988.5499999998</v>
      </c>
      <c r="O10" s="68">
        <f>-'Expenses (OPEX&amp;CAPEX)'!O31+'Expenses (OPEX&amp;CAPEX)'!O24+'Expenses (OPEX&amp;CAPEX)'!O25</f>
        <v>-1584988.5499999998</v>
      </c>
      <c r="P10" s="68">
        <f>-'Expenses (OPEX&amp;CAPEX)'!P31+'Expenses (OPEX&amp;CAPEX)'!P24+'Expenses (OPEX&amp;CAPEX)'!P25</f>
        <v>-1584988.5499999998</v>
      </c>
      <c r="Q10" s="68">
        <f>-'Expenses (OPEX&amp;CAPEX)'!Q31+'Expenses (OPEX&amp;CAPEX)'!Q24+'Expenses (OPEX&amp;CAPEX)'!Q25</f>
        <v>-1584988.5499999998</v>
      </c>
      <c r="R10" s="68">
        <f>-'Expenses (OPEX&amp;CAPEX)'!R31+'Expenses (OPEX&amp;CAPEX)'!R24+'Expenses (OPEX&amp;CAPEX)'!R25</f>
        <v>-1584988.5499999998</v>
      </c>
      <c r="S10" s="68">
        <f>-'Expenses (OPEX&amp;CAPEX)'!S31+'Expenses (OPEX&amp;CAPEX)'!S24+'Expenses (OPEX&amp;CAPEX)'!S25</f>
        <v>-1584988.5499999998</v>
      </c>
      <c r="T10" s="68">
        <f>-'Expenses (OPEX&amp;CAPEX)'!T31+'Expenses (OPEX&amp;CAPEX)'!T24+'Expenses (OPEX&amp;CAPEX)'!T25</f>
        <v>-1584988.5499999998</v>
      </c>
      <c r="U10" s="68">
        <f>-'Expenses (OPEX&amp;CAPEX)'!U31+'Expenses (OPEX&amp;CAPEX)'!U24+'Expenses (OPEX&amp;CAPEX)'!U25</f>
        <v>-1584988.5499999998</v>
      </c>
      <c r="V10" s="68">
        <f>-'Expenses (OPEX&amp;CAPEX)'!V31+'Expenses (OPEX&amp;CAPEX)'!V24+'Expenses (OPEX&amp;CAPEX)'!V25</f>
        <v>-1584988.5499999998</v>
      </c>
      <c r="W10" s="68">
        <f>-'Expenses (OPEX&amp;CAPEX)'!W31+'Expenses (OPEX&amp;CAPEX)'!W24+'Expenses (OPEX&amp;CAPEX)'!W25</f>
        <v>-1584988.5499999998</v>
      </c>
      <c r="X10" s="68">
        <f>-'Expenses (OPEX&amp;CAPEX)'!X31+'Expenses (OPEX&amp;CAPEX)'!X24+'Expenses (OPEX&amp;CAPEX)'!X25</f>
        <v>-1584988.5499999998</v>
      </c>
      <c r="Y10" s="68">
        <f>-'Expenses (OPEX&amp;CAPEX)'!Y31+'Expenses (OPEX&amp;CAPEX)'!Y24+'Expenses (OPEX&amp;CAPEX)'!Y25</f>
        <v>-1584988.5499999998</v>
      </c>
      <c r="Z10" s="68">
        <f>-'Expenses (OPEX&amp;CAPEX)'!Z31+'Expenses (OPEX&amp;CAPEX)'!Z24+'Expenses (OPEX&amp;CAPEX)'!Z25</f>
        <v>-1731645.8299999998</v>
      </c>
      <c r="AA10" s="68">
        <f>-'Expenses (OPEX&amp;CAPEX)'!AA31+'Expenses (OPEX&amp;CAPEX)'!AA24+'Expenses (OPEX&amp;CAPEX)'!AA25</f>
        <v>-1731645.8299999998</v>
      </c>
      <c r="AB10" s="68">
        <f>-'Expenses (OPEX&amp;CAPEX)'!AB31+'Expenses (OPEX&amp;CAPEX)'!AB24+'Expenses (OPEX&amp;CAPEX)'!AB25</f>
        <v>-1731645.8299999998</v>
      </c>
      <c r="AC10" s="68">
        <f>-'Expenses (OPEX&amp;CAPEX)'!AC31+'Expenses (OPEX&amp;CAPEX)'!AC24+'Expenses (OPEX&amp;CAPEX)'!AC25</f>
        <v>-1731645.8299999998</v>
      </c>
      <c r="AD10" s="68">
        <f>-'Expenses (OPEX&amp;CAPEX)'!AD31+'Expenses (OPEX&amp;CAPEX)'!AD24+'Expenses (OPEX&amp;CAPEX)'!AD25</f>
        <v>-1731645.8299999998</v>
      </c>
      <c r="AE10" s="68">
        <f>-'Expenses (OPEX&amp;CAPEX)'!AE31+'Expenses (OPEX&amp;CAPEX)'!AE24+'Expenses (OPEX&amp;CAPEX)'!AE25</f>
        <v>-1731645.8299999998</v>
      </c>
      <c r="AF10" s="68">
        <f>-'Expenses (OPEX&amp;CAPEX)'!AF31+'Expenses (OPEX&amp;CAPEX)'!AF24+'Expenses (OPEX&amp;CAPEX)'!AF25</f>
        <v>-1825887.1099999999</v>
      </c>
      <c r="AG10" s="68">
        <f>-'Expenses (OPEX&amp;CAPEX)'!AG31+'Expenses (OPEX&amp;CAPEX)'!AG24+'Expenses (OPEX&amp;CAPEX)'!AG25</f>
        <v>-1825887.1099999999</v>
      </c>
      <c r="AH10" s="68">
        <f>-'Expenses (OPEX&amp;CAPEX)'!AH31+'Expenses (OPEX&amp;CAPEX)'!AH24+'Expenses (OPEX&amp;CAPEX)'!AH25</f>
        <v>-1825887.1099999999</v>
      </c>
      <c r="AI10" s="68">
        <f>-'Expenses (OPEX&amp;CAPEX)'!AI31+'Expenses (OPEX&amp;CAPEX)'!AI24+'Expenses (OPEX&amp;CAPEX)'!AI25</f>
        <v>-1825887.1099999999</v>
      </c>
      <c r="AJ10" s="68">
        <f>-'Expenses (OPEX&amp;CAPEX)'!AJ31+'Expenses (OPEX&amp;CAPEX)'!AJ24+'Expenses (OPEX&amp;CAPEX)'!AJ25</f>
        <v>-1825887.1099999999</v>
      </c>
      <c r="AK10" s="68">
        <f>-'Expenses (OPEX&amp;CAPEX)'!AK31+'Expenses (OPEX&amp;CAPEX)'!AK24+'Expenses (OPEX&amp;CAPEX)'!AK25</f>
        <v>-2363487.11</v>
      </c>
      <c r="AL10" s="68">
        <f>-'Expenses (OPEX&amp;CAPEX)'!AL31+'Expenses (OPEX&amp;CAPEX)'!AL24+'Expenses (OPEX&amp;CAPEX)'!AL25</f>
        <v>-2375664.1083999993</v>
      </c>
      <c r="AM10" s="68">
        <f>-'Expenses (OPEX&amp;CAPEX)'!AM31+'Expenses (OPEX&amp;CAPEX)'!AM24+'Expenses (OPEX&amp;CAPEX)'!AM25</f>
        <v>-2375664.1083999993</v>
      </c>
      <c r="AN10" s="68">
        <f>-'Expenses (OPEX&amp;CAPEX)'!AN31+'Expenses (OPEX&amp;CAPEX)'!AN24+'Expenses (OPEX&amp;CAPEX)'!AN25</f>
        <v>-2375664.1083999993</v>
      </c>
      <c r="AO10" s="68">
        <f>-'Expenses (OPEX&amp;CAPEX)'!AO31+'Expenses (OPEX&amp;CAPEX)'!AO24+'Expenses (OPEX&amp;CAPEX)'!AO25</f>
        <v>-2375664.1083999993</v>
      </c>
      <c r="AP10" s="68">
        <f>-'Expenses (OPEX&amp;CAPEX)'!AP31+'Expenses (OPEX&amp;CAPEX)'!AP24+'Expenses (OPEX&amp;CAPEX)'!AP25</f>
        <v>-2375664.1083999993</v>
      </c>
      <c r="AQ10" s="68">
        <f>-'Expenses (OPEX&amp;CAPEX)'!AQ31+'Expenses (OPEX&amp;CAPEX)'!AQ24+'Expenses (OPEX&amp;CAPEX)'!AQ25</f>
        <v>-2375664.1083999993</v>
      </c>
      <c r="AR10" s="68">
        <f>-'Expenses (OPEX&amp;CAPEX)'!AR31+'Expenses (OPEX&amp;CAPEX)'!AR24+'Expenses (OPEX&amp;CAPEX)'!AR25</f>
        <v>-2719728.1083999993</v>
      </c>
      <c r="AS10" s="68">
        <f>-'Expenses (OPEX&amp;CAPEX)'!AS31+'Expenses (OPEX&amp;CAPEX)'!AS24+'Expenses (OPEX&amp;CAPEX)'!AS25</f>
        <v>-2719728.1083999993</v>
      </c>
      <c r="AT10" s="68">
        <f>-'Expenses (OPEX&amp;CAPEX)'!AT31+'Expenses (OPEX&amp;CAPEX)'!AT24+'Expenses (OPEX&amp;CAPEX)'!AT25</f>
        <v>-2719728.1083999993</v>
      </c>
      <c r="AU10" s="68">
        <f>-'Expenses (OPEX&amp;CAPEX)'!AU31+'Expenses (OPEX&amp;CAPEX)'!AU24+'Expenses (OPEX&amp;CAPEX)'!AU25</f>
        <v>-2719728.1083999993</v>
      </c>
      <c r="AV10" s="68">
        <f>-'Expenses (OPEX&amp;CAPEX)'!AV31+'Expenses (OPEX&amp;CAPEX)'!AV24+'Expenses (OPEX&amp;CAPEX)'!AV25</f>
        <v>-2719728.1083999993</v>
      </c>
      <c r="AW10" s="68">
        <f>-'Expenses (OPEX&amp;CAPEX)'!AW31+'Expenses (OPEX&amp;CAPEX)'!AW24+'Expenses (OPEX&amp;CAPEX)'!AW25</f>
        <v>-2719728.1083999993</v>
      </c>
      <c r="AX10" s="68">
        <f>-'Expenses (OPEX&amp;CAPEX)'!AX31+'Expenses (OPEX&amp;CAPEX)'!AX24+'Expenses (OPEX&amp;CAPEX)'!AX25</f>
        <v>-2778055.9307360006</v>
      </c>
      <c r="AY10" s="68">
        <f>-'Expenses (OPEX&amp;CAPEX)'!AY31+'Expenses (OPEX&amp;CAPEX)'!AY24+'Expenses (OPEX&amp;CAPEX)'!AY25</f>
        <v>-2778055.9307360006</v>
      </c>
      <c r="AZ10" s="68">
        <f>-'Expenses (OPEX&amp;CAPEX)'!AZ31+'Expenses (OPEX&amp;CAPEX)'!AZ24+'Expenses (OPEX&amp;CAPEX)'!AZ25</f>
        <v>-2778055.9307360006</v>
      </c>
      <c r="BA10" s="68">
        <f>-'Expenses (OPEX&amp;CAPEX)'!BA31+'Expenses (OPEX&amp;CAPEX)'!BA24+'Expenses (OPEX&amp;CAPEX)'!BA25</f>
        <v>-3079111.9307360011</v>
      </c>
      <c r="BB10" s="68">
        <f>-'Expenses (OPEX&amp;CAPEX)'!BB31+'Expenses (OPEX&amp;CAPEX)'!BB24+'Expenses (OPEX&amp;CAPEX)'!BB25</f>
        <v>-3079111.9307360011</v>
      </c>
      <c r="BC10" s="68">
        <f>-'Expenses (OPEX&amp;CAPEX)'!BC31+'Expenses (OPEX&amp;CAPEX)'!BC24+'Expenses (OPEX&amp;CAPEX)'!BC25</f>
        <v>-3079111.9307360011</v>
      </c>
      <c r="BD10" s="68">
        <f>-'Expenses (OPEX&amp;CAPEX)'!BD31+'Expenses (OPEX&amp;CAPEX)'!BD24+'Expenses (OPEX&amp;CAPEX)'!BD25</f>
        <v>-3681223.9307360016</v>
      </c>
      <c r="BE10" s="68">
        <f>-'Expenses (OPEX&amp;CAPEX)'!BE31+'Expenses (OPEX&amp;CAPEX)'!BE24+'Expenses (OPEX&amp;CAPEX)'!BE25</f>
        <v>-3681223.9307360016</v>
      </c>
      <c r="BF10" s="68">
        <f>-'Expenses (OPEX&amp;CAPEX)'!BF31+'Expenses (OPEX&amp;CAPEX)'!BF24+'Expenses (OPEX&amp;CAPEX)'!BF25</f>
        <v>-3681223.9307360016</v>
      </c>
      <c r="BG10" s="68">
        <f>-'Expenses (OPEX&amp;CAPEX)'!BG31+'Expenses (OPEX&amp;CAPEX)'!BG24+'Expenses (OPEX&amp;CAPEX)'!BG25</f>
        <v>-3681223.9307360016</v>
      </c>
      <c r="BH10" s="68">
        <f>-'Expenses (OPEX&amp;CAPEX)'!BH31+'Expenses (OPEX&amp;CAPEX)'!BH24+'Expenses (OPEX&amp;CAPEX)'!BH25</f>
        <v>-3681223.9307360016</v>
      </c>
      <c r="BI10" s="68">
        <f>-'Expenses (OPEX&amp;CAPEX)'!BI31+'Expenses (OPEX&amp;CAPEX)'!BI24+'Expenses (OPEX&amp;CAPEX)'!BI25</f>
        <v>-3681223.9307360016</v>
      </c>
      <c r="BJ10" s="68">
        <f>-'Expenses (OPEX&amp;CAPEX)'!BJ31+'Expenses (OPEX&amp;CAPEX)'!BJ24+'Expenses (OPEX&amp;CAPEX)'!BJ25</f>
        <v>-4102702.3307360001</v>
      </c>
      <c r="BK10" s="68">
        <f>-'Expenses (OPEX&amp;CAPEX)'!BK31+'Expenses (OPEX&amp;CAPEX)'!BK24+'Expenses (OPEX&amp;CAPEX)'!BK25</f>
        <v>-4102702.3307360001</v>
      </c>
      <c r="BL10" s="68">
        <f>-'Expenses (OPEX&amp;CAPEX)'!BL31+'Expenses (OPEX&amp;CAPEX)'!BL24+'Expenses (OPEX&amp;CAPEX)'!BL25</f>
        <v>-4102702.3307360001</v>
      </c>
      <c r="BM10" s="68">
        <f>-'Expenses (OPEX&amp;CAPEX)'!BM31+'Expenses (OPEX&amp;CAPEX)'!BM24+'Expenses (OPEX&amp;CAPEX)'!BM25</f>
        <v>-4102702.3307360001</v>
      </c>
      <c r="BN10" s="68">
        <f>-'Expenses (OPEX&amp;CAPEX)'!BN31+'Expenses (OPEX&amp;CAPEX)'!BN24+'Expenses (OPEX&amp;CAPEX)'!BN25</f>
        <v>-4102702.3307360001</v>
      </c>
      <c r="BO10" s="68">
        <f>-'Expenses (OPEX&amp;CAPEX)'!BO31+'Expenses (OPEX&amp;CAPEX)'!BO24+'Expenses (OPEX&amp;CAPEX)'!BO25</f>
        <v>-4102702.3307360001</v>
      </c>
      <c r="BP10" s="32"/>
      <c r="BT10" s="52" t="s">
        <v>89</v>
      </c>
      <c r="BU10" s="68"/>
      <c r="BV10" s="68"/>
      <c r="BW10" s="68">
        <f t="shared" si="14"/>
        <v>0</v>
      </c>
      <c r="BX10" s="68">
        <f t="shared" si="15"/>
        <v>0</v>
      </c>
      <c r="BY10" s="68">
        <f t="shared" si="16"/>
        <v>0</v>
      </c>
      <c r="BZ10" s="68">
        <f t="shared" si="17"/>
        <v>-4395925.6499999994</v>
      </c>
      <c r="CA10" s="68">
        <f t="shared" si="18"/>
        <v>-4754965.6499999994</v>
      </c>
      <c r="CB10" s="68">
        <f t="shared" si="19"/>
        <v>-4754965.6499999994</v>
      </c>
      <c r="CC10" s="68">
        <f t="shared" si="20"/>
        <v>-4754965.6499999994</v>
      </c>
      <c r="CD10" s="68">
        <f t="shared" si="21"/>
        <v>-4754965.6499999994</v>
      </c>
      <c r="CE10" s="68">
        <f t="shared" si="22"/>
        <v>-5194937.4899999993</v>
      </c>
      <c r="CF10" s="68">
        <f t="shared" si="23"/>
        <v>-5194937.4899999993</v>
      </c>
      <c r="CG10" s="68">
        <f t="shared" si="24"/>
        <v>-5477661.3300000001</v>
      </c>
      <c r="CH10" s="68">
        <f t="shared" si="25"/>
        <v>-6015261.3300000001</v>
      </c>
      <c r="CI10" s="68">
        <f t="shared" si="26"/>
        <v>-7126992.325199998</v>
      </c>
      <c r="CJ10" s="68">
        <f t="shared" si="27"/>
        <v>-7126992.325199998</v>
      </c>
      <c r="CK10" s="68">
        <f t="shared" si="28"/>
        <v>-8159184.325199998</v>
      </c>
      <c r="CL10" s="68">
        <f t="shared" si="29"/>
        <v>-8159184.325199998</v>
      </c>
      <c r="CM10" s="68">
        <f t="shared" si="30"/>
        <v>-8635223.7922080029</v>
      </c>
      <c r="CN10" s="68">
        <f t="shared" si="31"/>
        <v>-9237335.7922080029</v>
      </c>
      <c r="CO10" s="68">
        <f t="shared" si="32"/>
        <v>-11043671.792208005</v>
      </c>
      <c r="CP10" s="68">
        <f t="shared" si="33"/>
        <v>-11043671.792208005</v>
      </c>
      <c r="CQ10" s="68">
        <f t="shared" si="0"/>
        <v>-12308106.992208</v>
      </c>
      <c r="CR10" s="68">
        <f t="shared" si="1"/>
        <v>-12308106.992208</v>
      </c>
      <c r="CU10" s="52" t="s">
        <v>89</v>
      </c>
      <c r="CV10" s="68">
        <f t="shared" si="4"/>
        <v>0</v>
      </c>
      <c r="CW10" s="68">
        <f t="shared" si="5"/>
        <v>-13905856.949999999</v>
      </c>
      <c r="CX10" s="68">
        <f t="shared" si="6"/>
        <v>-19899806.279999997</v>
      </c>
      <c r="CY10" s="68">
        <f t="shared" si="7"/>
        <v>-25746907.310399998</v>
      </c>
      <c r="CZ10" s="68">
        <f t="shared" si="8"/>
        <v>-34190928.234816</v>
      </c>
      <c r="DA10" s="68">
        <f t="shared" si="34"/>
        <v>-46703557.56883201</v>
      </c>
      <c r="DR10" s="68">
        <f>-'Expenses (OPEX&amp;CAPEX)'!DD31+'Expenses (OPEX&amp;CAPEX)'!DD24+'Expenses (OPEX&amp;CAPEX)'!DD25</f>
        <v>-4395925.6500000004</v>
      </c>
      <c r="DS10" s="68">
        <f>-'Expenses (OPEX&amp;CAPEX)'!DF31+'Expenses (OPEX&amp;CAPEX)'!DF24+'Expenses (OPEX&amp;CAPEX)'!DF25</f>
        <v>-19019862.600000001</v>
      </c>
      <c r="DT10" s="68">
        <f>-'Expenses (OPEX&amp;CAPEX)'!DH31+'Expenses (OPEX&amp;CAPEX)'!DH24+'Expenses (OPEX&amp;CAPEX)'!DH25</f>
        <v>-21882797.639999997</v>
      </c>
      <c r="DU10" s="68">
        <f>-'Expenses (OPEX&amp;CAPEX)'!DJ31+'Expenses (OPEX&amp;CAPEX)'!DJ24+'Expenses (OPEX&amp;CAPEX)'!DJ25</f>
        <v>-30572353.300799996</v>
      </c>
      <c r="DV10" s="68">
        <f>-'Expenses (OPEX&amp;CAPEX)'!DL31+'Expenses (OPEX&amp;CAPEX)'!DL24+'Expenses (OPEX&amp;CAPEX)'!DL25</f>
        <v>-39658847.168832012</v>
      </c>
    </row>
    <row r="11" spans="1:140" ht="15.5"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32"/>
      <c r="BU11" s="68"/>
      <c r="BV11" s="68"/>
      <c r="BW11" s="68">
        <f t="shared" si="14"/>
        <v>0</v>
      </c>
      <c r="BX11" s="68">
        <f t="shared" si="15"/>
        <v>0</v>
      </c>
      <c r="BY11" s="68">
        <f t="shared" si="16"/>
        <v>0</v>
      </c>
      <c r="BZ11" s="68">
        <f t="shared" si="17"/>
        <v>0</v>
      </c>
      <c r="CA11" s="68">
        <f t="shared" si="18"/>
        <v>0</v>
      </c>
      <c r="CB11" s="68">
        <f t="shared" si="19"/>
        <v>0</v>
      </c>
      <c r="CC11" s="68">
        <f t="shared" si="20"/>
        <v>0</v>
      </c>
      <c r="CD11" s="68">
        <f t="shared" si="21"/>
        <v>0</v>
      </c>
      <c r="CE11" s="68">
        <f t="shared" si="22"/>
        <v>0</v>
      </c>
      <c r="CF11" s="68">
        <f t="shared" si="23"/>
        <v>0</v>
      </c>
      <c r="CG11" s="68">
        <f t="shared" si="24"/>
        <v>0</v>
      </c>
      <c r="CH11" s="68">
        <f t="shared" si="25"/>
        <v>0</v>
      </c>
      <c r="CI11" s="68">
        <f t="shared" si="26"/>
        <v>0</v>
      </c>
      <c r="CJ11" s="68">
        <f t="shared" si="27"/>
        <v>0</v>
      </c>
      <c r="CK11" s="68">
        <f t="shared" si="28"/>
        <v>0</v>
      </c>
      <c r="CL11" s="68">
        <f t="shared" si="29"/>
        <v>0</v>
      </c>
      <c r="CM11" s="68">
        <f t="shared" si="30"/>
        <v>0</v>
      </c>
      <c r="CN11" s="68">
        <f t="shared" si="31"/>
        <v>0</v>
      </c>
      <c r="CO11" s="68">
        <f t="shared" si="32"/>
        <v>0</v>
      </c>
      <c r="CP11" s="68">
        <f t="shared" si="33"/>
        <v>0</v>
      </c>
      <c r="CQ11" s="68">
        <f t="shared" si="0"/>
        <v>0</v>
      </c>
      <c r="CR11" s="68">
        <f t="shared" si="1"/>
        <v>0</v>
      </c>
      <c r="CU11" s="30"/>
      <c r="CV11" s="68">
        <f t="shared" si="4"/>
        <v>0</v>
      </c>
      <c r="CW11" s="68">
        <f t="shared" si="5"/>
        <v>0</v>
      </c>
      <c r="CX11" s="68">
        <f t="shared" si="6"/>
        <v>0</v>
      </c>
      <c r="CY11" s="68">
        <f t="shared" si="7"/>
        <v>0</v>
      </c>
      <c r="CZ11" s="68">
        <f t="shared" si="8"/>
        <v>0</v>
      </c>
      <c r="DA11" s="68">
        <f t="shared" si="34"/>
        <v>0</v>
      </c>
      <c r="DR11" s="68"/>
      <c r="DS11" s="68"/>
      <c r="DT11" s="68"/>
      <c r="DU11" s="68"/>
      <c r="DV11" s="68"/>
    </row>
    <row r="12" spans="1:140" ht="31">
      <c r="A12" s="92" t="s">
        <v>131</v>
      </c>
      <c r="B12" s="68">
        <f>SUM(B9:B11)</f>
        <v>-182000</v>
      </c>
      <c r="C12" s="68">
        <f t="shared" ref="C12:BI12" si="35">SUM(C9:C11)</f>
        <v>-182000</v>
      </c>
      <c r="D12" s="68">
        <f t="shared" si="35"/>
        <v>-182000</v>
      </c>
      <c r="E12" s="68">
        <f t="shared" si="35"/>
        <v>-182000</v>
      </c>
      <c r="F12" s="68">
        <f t="shared" si="35"/>
        <v>-182000</v>
      </c>
      <c r="G12" s="68">
        <f t="shared" si="35"/>
        <v>-182000</v>
      </c>
      <c r="H12" s="68">
        <f t="shared" si="35"/>
        <v>-182000</v>
      </c>
      <c r="I12" s="68">
        <f t="shared" si="35"/>
        <v>-182000</v>
      </c>
      <c r="J12" s="68">
        <f t="shared" si="35"/>
        <v>-182000</v>
      </c>
      <c r="K12" s="68">
        <f t="shared" si="35"/>
        <v>-1647308.5499999998</v>
      </c>
      <c r="L12" s="68">
        <f t="shared" si="35"/>
        <v>-1647308.5499999998</v>
      </c>
      <c r="M12" s="68">
        <f>SUM(M9:M11)</f>
        <v>-1647308.5499999998</v>
      </c>
      <c r="N12" s="68">
        <f>SUM(N9:N11)</f>
        <v>-1766988.5499999998</v>
      </c>
      <c r="O12" s="68">
        <f t="shared" si="35"/>
        <v>-1766988.5499999998</v>
      </c>
      <c r="P12" s="68">
        <f t="shared" si="35"/>
        <v>-1766988.5499999998</v>
      </c>
      <c r="Q12" s="68">
        <f t="shared" si="35"/>
        <v>-1766988.5499999998</v>
      </c>
      <c r="R12" s="68">
        <f t="shared" si="35"/>
        <v>-1766988.5499999998</v>
      </c>
      <c r="S12" s="68">
        <f t="shared" si="35"/>
        <v>-1766988.5499999998</v>
      </c>
      <c r="T12" s="68">
        <f t="shared" si="35"/>
        <v>-1766988.5499999998</v>
      </c>
      <c r="U12" s="68">
        <f t="shared" si="35"/>
        <v>-1766988.5499999998</v>
      </c>
      <c r="V12" s="68">
        <f t="shared" si="35"/>
        <v>-1766988.5499999998</v>
      </c>
      <c r="W12" s="68">
        <f t="shared" si="35"/>
        <v>-1766988.5499999998</v>
      </c>
      <c r="X12" s="68">
        <f t="shared" si="35"/>
        <v>-1766988.5499999998</v>
      </c>
      <c r="Y12" s="68">
        <f t="shared" si="35"/>
        <v>-1766988.5499999998</v>
      </c>
      <c r="Z12" s="68">
        <f t="shared" si="35"/>
        <v>-1913645.8299999998</v>
      </c>
      <c r="AA12" s="68">
        <f t="shared" si="35"/>
        <v>-1913645.8299999998</v>
      </c>
      <c r="AB12" s="68">
        <f t="shared" si="35"/>
        <v>-1913645.8299999998</v>
      </c>
      <c r="AC12" s="68">
        <f t="shared" si="35"/>
        <v>-1913645.8299999998</v>
      </c>
      <c r="AD12" s="68">
        <f t="shared" si="35"/>
        <v>-1913645.8299999998</v>
      </c>
      <c r="AE12" s="68">
        <f t="shared" si="35"/>
        <v>-1913645.8299999998</v>
      </c>
      <c r="AF12" s="68">
        <f t="shared" si="35"/>
        <v>-2007887.1099999999</v>
      </c>
      <c r="AG12" s="68">
        <f t="shared" si="35"/>
        <v>-2007887.1099999999</v>
      </c>
      <c r="AH12" s="68">
        <f t="shared" si="35"/>
        <v>-2007887.1099999999</v>
      </c>
      <c r="AI12" s="68">
        <f t="shared" si="35"/>
        <v>-2007887.1099999999</v>
      </c>
      <c r="AJ12" s="68">
        <f t="shared" si="35"/>
        <v>-2007887.1099999999</v>
      </c>
      <c r="AK12" s="68">
        <f t="shared" si="35"/>
        <v>-2545487.11</v>
      </c>
      <c r="AL12" s="68">
        <f t="shared" si="35"/>
        <v>-2557664.1083999993</v>
      </c>
      <c r="AM12" s="68">
        <f t="shared" si="35"/>
        <v>-2557664.1083999993</v>
      </c>
      <c r="AN12" s="68">
        <f t="shared" si="35"/>
        <v>-2557664.1083999993</v>
      </c>
      <c r="AO12" s="68">
        <f t="shared" si="35"/>
        <v>-2557664.1083999993</v>
      </c>
      <c r="AP12" s="68">
        <f t="shared" si="35"/>
        <v>-2557664.1083999993</v>
      </c>
      <c r="AQ12" s="68">
        <f t="shared" si="35"/>
        <v>-2557664.1083999993</v>
      </c>
      <c r="AR12" s="68">
        <f t="shared" si="35"/>
        <v>-2901728.1083999993</v>
      </c>
      <c r="AS12" s="68">
        <f t="shared" si="35"/>
        <v>-2901728.1083999993</v>
      </c>
      <c r="AT12" s="68">
        <f t="shared" si="35"/>
        <v>-2901728.1083999993</v>
      </c>
      <c r="AU12" s="68">
        <f t="shared" si="35"/>
        <v>-2901728.1083999993</v>
      </c>
      <c r="AV12" s="68">
        <f t="shared" si="35"/>
        <v>-2901728.1083999993</v>
      </c>
      <c r="AW12" s="68">
        <f t="shared" si="35"/>
        <v>-2901728.1083999993</v>
      </c>
      <c r="AX12" s="68">
        <f t="shared" si="35"/>
        <v>-2960055.9307360006</v>
      </c>
      <c r="AY12" s="68">
        <f t="shared" si="35"/>
        <v>-2960055.9307360006</v>
      </c>
      <c r="AZ12" s="68">
        <f t="shared" si="35"/>
        <v>-2960055.9307360006</v>
      </c>
      <c r="BA12" s="68">
        <f t="shared" si="35"/>
        <v>-3261111.9307360011</v>
      </c>
      <c r="BB12" s="68">
        <f t="shared" si="35"/>
        <v>-3261111.9307360011</v>
      </c>
      <c r="BC12" s="68">
        <f t="shared" si="35"/>
        <v>-3261111.9307360011</v>
      </c>
      <c r="BD12" s="68">
        <f t="shared" si="35"/>
        <v>-3863223.9307360016</v>
      </c>
      <c r="BE12" s="68">
        <f t="shared" si="35"/>
        <v>-3863223.9307360016</v>
      </c>
      <c r="BF12" s="68">
        <f t="shared" si="35"/>
        <v>-3863223.9307360016</v>
      </c>
      <c r="BG12" s="68">
        <f t="shared" si="35"/>
        <v>-3863223.9307360016</v>
      </c>
      <c r="BH12" s="68">
        <f t="shared" si="35"/>
        <v>-3863223.9307360016</v>
      </c>
      <c r="BI12" s="68">
        <f t="shared" si="35"/>
        <v>-3863223.9307360016</v>
      </c>
      <c r="BJ12" s="68">
        <f t="shared" ref="BJ12:BO12" si="36">SUM(BJ9:BJ11)</f>
        <v>-4284702.3307360001</v>
      </c>
      <c r="BK12" s="68">
        <f t="shared" si="36"/>
        <v>-4284702.3307360001</v>
      </c>
      <c r="BL12" s="68">
        <f t="shared" si="36"/>
        <v>-4284702.3307360001</v>
      </c>
      <c r="BM12" s="68">
        <f t="shared" si="36"/>
        <v>-4284702.3307360001</v>
      </c>
      <c r="BN12" s="68">
        <f t="shared" si="36"/>
        <v>-4284702.3307360001</v>
      </c>
      <c r="BO12" s="68">
        <f t="shared" si="36"/>
        <v>-4284702.3307360001</v>
      </c>
      <c r="BP12" s="32"/>
      <c r="BT12" s="92" t="s">
        <v>131</v>
      </c>
      <c r="BU12" s="68"/>
      <c r="BV12" s="68"/>
      <c r="BW12" s="68">
        <f t="shared" si="14"/>
        <v>-546000</v>
      </c>
      <c r="BX12" s="68">
        <f t="shared" si="15"/>
        <v>-546000</v>
      </c>
      <c r="BY12" s="68">
        <f t="shared" si="16"/>
        <v>-546000</v>
      </c>
      <c r="BZ12" s="68">
        <f t="shared" si="17"/>
        <v>-4941925.6499999994</v>
      </c>
      <c r="CA12" s="68">
        <f t="shared" si="18"/>
        <v>-5300965.6499999994</v>
      </c>
      <c r="CB12" s="68">
        <f t="shared" si="19"/>
        <v>-5300965.6499999994</v>
      </c>
      <c r="CC12" s="68">
        <f t="shared" si="20"/>
        <v>-5300965.6499999994</v>
      </c>
      <c r="CD12" s="68">
        <f t="shared" si="21"/>
        <v>-5300965.6499999994</v>
      </c>
      <c r="CE12" s="68">
        <f t="shared" si="22"/>
        <v>-5740937.4899999993</v>
      </c>
      <c r="CF12" s="68">
        <f t="shared" si="23"/>
        <v>-5740937.4899999993</v>
      </c>
      <c r="CG12" s="68">
        <f t="shared" si="24"/>
        <v>-6023661.3300000001</v>
      </c>
      <c r="CH12" s="68">
        <f t="shared" si="25"/>
        <v>-6561261.3300000001</v>
      </c>
      <c r="CI12" s="68">
        <f t="shared" si="26"/>
        <v>-7672992.325199998</v>
      </c>
      <c r="CJ12" s="68">
        <f t="shared" si="27"/>
        <v>-7672992.325199998</v>
      </c>
      <c r="CK12" s="68">
        <f t="shared" si="28"/>
        <v>-8705184.3251999989</v>
      </c>
      <c r="CL12" s="68">
        <f t="shared" si="29"/>
        <v>-8705184.3251999989</v>
      </c>
      <c r="CM12" s="68">
        <f t="shared" si="30"/>
        <v>-9181223.7922080029</v>
      </c>
      <c r="CN12" s="68">
        <f t="shared" si="31"/>
        <v>-9783335.7922080029</v>
      </c>
      <c r="CO12" s="68">
        <f t="shared" si="32"/>
        <v>-11589671.792208005</v>
      </c>
      <c r="CP12" s="68">
        <f t="shared" si="33"/>
        <v>-11589671.792208005</v>
      </c>
      <c r="CQ12" s="68">
        <f t="shared" si="0"/>
        <v>-12854106.992208</v>
      </c>
      <c r="CR12" s="68">
        <f t="shared" si="1"/>
        <v>-12854106.992208</v>
      </c>
      <c r="CU12" s="244" t="s">
        <v>131</v>
      </c>
      <c r="CV12" s="68">
        <f t="shared" si="4"/>
        <v>-1092000</v>
      </c>
      <c r="CW12" s="68">
        <f t="shared" si="5"/>
        <v>-16089856.949999999</v>
      </c>
      <c r="CX12" s="68">
        <f t="shared" si="6"/>
        <v>-22083806.279999997</v>
      </c>
      <c r="CY12" s="68">
        <f t="shared" si="7"/>
        <v>-27930907.310399998</v>
      </c>
      <c r="CZ12" s="68">
        <f t="shared" si="8"/>
        <v>-36374928.234816</v>
      </c>
      <c r="DA12" s="68">
        <f t="shared" si="34"/>
        <v>-48887557.56883201</v>
      </c>
      <c r="DR12" s="68">
        <f>SUM(DR9:DR11)</f>
        <v>-6579925.6500000004</v>
      </c>
      <c r="DS12" s="68">
        <f>SUM(DS9:DS11)</f>
        <v>-21203862.600000001</v>
      </c>
      <c r="DT12" s="68">
        <f>SUM(DT9:DT11)</f>
        <v>-24066797.639999997</v>
      </c>
      <c r="DU12" s="68">
        <f>SUM(DU9:DU11)</f>
        <v>-32756353.300799996</v>
      </c>
      <c r="DV12" s="68">
        <f>SUM(DV9:DV11)</f>
        <v>-41842847.168832012</v>
      </c>
    </row>
    <row r="13" spans="1:140" ht="15.5">
      <c r="A13" s="88" t="s">
        <v>132</v>
      </c>
      <c r="B13" s="68">
        <f>B5+B12</f>
        <v>-352000</v>
      </c>
      <c r="C13" s="68">
        <f>C5+C12</f>
        <v>-352000</v>
      </c>
      <c r="D13" s="68">
        <f t="shared" ref="D13:BI13" si="37">D5+D12</f>
        <v>-352000</v>
      </c>
      <c r="E13" s="68">
        <f t="shared" si="37"/>
        <v>-352000</v>
      </c>
      <c r="F13" s="68">
        <f t="shared" si="37"/>
        <v>-352000</v>
      </c>
      <c r="G13" s="68">
        <f t="shared" si="37"/>
        <v>-352000</v>
      </c>
      <c r="H13" s="68">
        <f t="shared" si="37"/>
        <v>-352000</v>
      </c>
      <c r="I13" s="68">
        <f t="shared" si="37"/>
        <v>-352000</v>
      </c>
      <c r="J13" s="68">
        <f t="shared" si="37"/>
        <v>-352000</v>
      </c>
      <c r="K13" s="68">
        <f t="shared" si="37"/>
        <v>-1536508.5499999998</v>
      </c>
      <c r="L13" s="68">
        <f t="shared" si="37"/>
        <v>-1536508.5499999998</v>
      </c>
      <c r="M13" s="68">
        <f t="shared" si="37"/>
        <v>-1536508.5499999998</v>
      </c>
      <c r="N13" s="68">
        <f>N5+N12</f>
        <v>-1656188.5499999998</v>
      </c>
      <c r="O13" s="68">
        <f t="shared" si="37"/>
        <v>-1375388.5499999998</v>
      </c>
      <c r="P13" s="68">
        <f t="shared" si="37"/>
        <v>-1375388.5499999998</v>
      </c>
      <c r="Q13" s="68">
        <f t="shared" si="37"/>
        <v>-1094588.5499999998</v>
      </c>
      <c r="R13" s="68">
        <f t="shared" si="37"/>
        <v>-1094588.5499999998</v>
      </c>
      <c r="S13" s="68">
        <f t="shared" si="37"/>
        <v>-1094588.5499999998</v>
      </c>
      <c r="T13" s="68">
        <f t="shared" si="37"/>
        <v>-397628.54999999981</v>
      </c>
      <c r="U13" s="68">
        <f t="shared" si="37"/>
        <v>-397628.54999999981</v>
      </c>
      <c r="V13" s="68">
        <f t="shared" si="37"/>
        <v>-397628.54999999981</v>
      </c>
      <c r="W13" s="68">
        <f t="shared" si="37"/>
        <v>-397628.54999999981</v>
      </c>
      <c r="X13" s="68">
        <f t="shared" si="37"/>
        <v>-397628.54999999981</v>
      </c>
      <c r="Y13" s="68">
        <f>Y5+Y12</f>
        <v>115491.45000000019</v>
      </c>
      <c r="Z13" s="68">
        <f t="shared" si="37"/>
        <v>-31165.829999999842</v>
      </c>
      <c r="AA13" s="68">
        <f t="shared" si="37"/>
        <v>-31165.829999999842</v>
      </c>
      <c r="AB13" s="68">
        <f t="shared" si="37"/>
        <v>-31165.829999999842</v>
      </c>
      <c r="AC13" s="68">
        <f t="shared" si="37"/>
        <v>-31165.829999999842</v>
      </c>
      <c r="AD13" s="68">
        <f t="shared" si="37"/>
        <v>-31165.829999999842</v>
      </c>
      <c r="AE13" s="68">
        <f t="shared" si="37"/>
        <v>-31165.829999999842</v>
      </c>
      <c r="AF13" s="68">
        <f t="shared" si="37"/>
        <v>1175584.8900000001</v>
      </c>
      <c r="AG13" s="68">
        <f t="shared" si="37"/>
        <v>1175584.8900000001</v>
      </c>
      <c r="AH13" s="68">
        <f t="shared" si="37"/>
        <v>1175584.8900000001</v>
      </c>
      <c r="AI13" s="68">
        <f t="shared" si="37"/>
        <v>1175584.8900000001</v>
      </c>
      <c r="AJ13" s="68">
        <f t="shared" si="37"/>
        <v>1175584.8900000001</v>
      </c>
      <c r="AK13" s="68">
        <f t="shared" si="37"/>
        <v>637984.89000000013</v>
      </c>
      <c r="AL13" s="68">
        <f t="shared" si="37"/>
        <v>625807.89160000067</v>
      </c>
      <c r="AM13" s="68">
        <f t="shared" si="37"/>
        <v>625807.89160000067</v>
      </c>
      <c r="AN13" s="68">
        <f t="shared" si="37"/>
        <v>625807.89160000067</v>
      </c>
      <c r="AO13" s="68">
        <f t="shared" si="37"/>
        <v>1464175.8916000007</v>
      </c>
      <c r="AP13" s="68">
        <f t="shared" si="37"/>
        <v>1464175.8916000007</v>
      </c>
      <c r="AQ13" s="68">
        <f t="shared" si="37"/>
        <v>1464175.8916000007</v>
      </c>
      <c r="AR13" s="68">
        <f t="shared" si="37"/>
        <v>3396847.8916000007</v>
      </c>
      <c r="AS13" s="68">
        <f t="shared" si="37"/>
        <v>3396847.8916000007</v>
      </c>
      <c r="AT13" s="68">
        <f t="shared" si="37"/>
        <v>3396847.8916000007</v>
      </c>
      <c r="AU13" s="68">
        <f t="shared" si="37"/>
        <v>3396847.8916000007</v>
      </c>
      <c r="AV13" s="68">
        <f t="shared" si="37"/>
        <v>3396847.8916000007</v>
      </c>
      <c r="AW13" s="68">
        <f t="shared" si="37"/>
        <v>3396847.8916000007</v>
      </c>
      <c r="AX13" s="68">
        <f t="shared" si="37"/>
        <v>4632235.2692639995</v>
      </c>
      <c r="AY13" s="68">
        <f t="shared" si="37"/>
        <v>4632235.2692639995</v>
      </c>
      <c r="AZ13" s="68">
        <f t="shared" si="37"/>
        <v>4632235.2692639995</v>
      </c>
      <c r="BA13" s="68">
        <f t="shared" si="37"/>
        <v>4331179.2692639995</v>
      </c>
      <c r="BB13" s="68">
        <f t="shared" si="37"/>
        <v>4331179.2692639995</v>
      </c>
      <c r="BC13" s="68">
        <f t="shared" si="37"/>
        <v>4331179.2692639995</v>
      </c>
      <c r="BD13" s="68">
        <f t="shared" si="37"/>
        <v>7553983.7492639981</v>
      </c>
      <c r="BE13" s="68">
        <f t="shared" si="37"/>
        <v>7553983.7492639981</v>
      </c>
      <c r="BF13" s="68">
        <f t="shared" si="37"/>
        <v>7553983.7492639981</v>
      </c>
      <c r="BG13" s="68">
        <f t="shared" si="37"/>
        <v>7553983.7492639981</v>
      </c>
      <c r="BH13" s="68">
        <f t="shared" si="37"/>
        <v>7553983.7492639981</v>
      </c>
      <c r="BI13" s="68">
        <f t="shared" si="37"/>
        <v>7553983.7492639981</v>
      </c>
      <c r="BJ13" s="68">
        <f t="shared" ref="BJ13:BO13" si="38">BJ5+BJ12</f>
        <v>9063706.6292640008</v>
      </c>
      <c r="BK13" s="68">
        <f t="shared" si="38"/>
        <v>9063706.6292640008</v>
      </c>
      <c r="BL13" s="68">
        <f t="shared" si="38"/>
        <v>9063706.6292640008</v>
      </c>
      <c r="BM13" s="68">
        <f t="shared" si="38"/>
        <v>9063706.6292640008</v>
      </c>
      <c r="BN13" s="68">
        <f t="shared" si="38"/>
        <v>9063706.6292640008</v>
      </c>
      <c r="BO13" s="68">
        <f t="shared" si="38"/>
        <v>9063706.6292640008</v>
      </c>
      <c r="BP13" s="32"/>
      <c r="BT13" s="88" t="s">
        <v>132</v>
      </c>
      <c r="BU13" s="68"/>
      <c r="BV13" s="68"/>
      <c r="BW13" s="68">
        <f t="shared" si="14"/>
        <v>-1056000</v>
      </c>
      <c r="BX13" s="68">
        <f t="shared" si="15"/>
        <v>-1056000</v>
      </c>
      <c r="BY13" s="68">
        <f t="shared" si="16"/>
        <v>-1056000</v>
      </c>
      <c r="BZ13" s="68">
        <f t="shared" si="17"/>
        <v>-4609525.6499999994</v>
      </c>
      <c r="CA13" s="68">
        <f t="shared" si="18"/>
        <v>-4406965.6499999994</v>
      </c>
      <c r="CB13" s="68">
        <f t="shared" si="19"/>
        <v>-3283765.6499999994</v>
      </c>
      <c r="CC13" s="68">
        <f t="shared" si="20"/>
        <v>-1192885.6499999994</v>
      </c>
      <c r="CD13" s="68">
        <f t="shared" si="21"/>
        <v>-679765.64999999944</v>
      </c>
      <c r="CE13" s="68">
        <f t="shared" si="22"/>
        <v>-93497.489999999525</v>
      </c>
      <c r="CF13" s="68">
        <f t="shared" si="23"/>
        <v>-93497.489999999525</v>
      </c>
      <c r="CG13" s="68">
        <f t="shared" si="24"/>
        <v>3526754.6700000004</v>
      </c>
      <c r="CH13" s="68">
        <f t="shared" si="25"/>
        <v>2989154.6700000004</v>
      </c>
      <c r="CI13" s="68">
        <f t="shared" si="26"/>
        <v>1877423.674800002</v>
      </c>
      <c r="CJ13" s="68">
        <f t="shared" si="27"/>
        <v>4392527.674800002</v>
      </c>
      <c r="CK13" s="68">
        <f t="shared" si="28"/>
        <v>10190543.674800001</v>
      </c>
      <c r="CL13" s="68">
        <f t="shared" si="29"/>
        <v>10190543.674800001</v>
      </c>
      <c r="CM13" s="68">
        <f t="shared" si="30"/>
        <v>13595649.807791999</v>
      </c>
      <c r="CN13" s="68">
        <f t="shared" si="31"/>
        <v>12993537.807791999</v>
      </c>
      <c r="CO13" s="68">
        <f t="shared" si="32"/>
        <v>22661951.247791994</v>
      </c>
      <c r="CP13" s="68">
        <f t="shared" si="33"/>
        <v>22661951.247791994</v>
      </c>
      <c r="CQ13" s="68">
        <f t="shared" si="0"/>
        <v>27191119.887792002</v>
      </c>
      <c r="CR13" s="68">
        <f t="shared" si="1"/>
        <v>27191119.887792002</v>
      </c>
      <c r="CU13" s="245" t="s">
        <v>132</v>
      </c>
      <c r="CV13" s="68">
        <f t="shared" si="4"/>
        <v>-2112000</v>
      </c>
      <c r="CW13" s="68">
        <f t="shared" si="5"/>
        <v>-13356256.949999999</v>
      </c>
      <c r="CX13" s="68">
        <f t="shared" si="6"/>
        <v>-2059646.2799999979</v>
      </c>
      <c r="CY13" s="68">
        <f t="shared" si="7"/>
        <v>12785860.689600006</v>
      </c>
      <c r="CZ13" s="68">
        <f t="shared" si="8"/>
        <v>46970274.965184003</v>
      </c>
      <c r="DA13" s="68">
        <f t="shared" si="34"/>
        <v>99706142.271167994</v>
      </c>
      <c r="DR13" s="68">
        <f>DR5+DR12</f>
        <v>-8619925.6500000004</v>
      </c>
      <c r="DS13" s="68">
        <f>DS5+DS12</f>
        <v>-18470262.600000001</v>
      </c>
      <c r="DT13" s="68">
        <f>DT5+DT12</f>
        <v>-4042637.6399999969</v>
      </c>
      <c r="DU13" s="68">
        <f>DU5+DU12</f>
        <v>7960414.6992000043</v>
      </c>
      <c r="DV13" s="68">
        <f>DV5+DV12</f>
        <v>41502356.031167991</v>
      </c>
    </row>
    <row r="14" spans="1:140" ht="15.5">
      <c r="A14" s="87" t="s">
        <v>133</v>
      </c>
      <c r="B14" s="70" t="e">
        <f>B13/B3</f>
        <v>#DIV/0!</v>
      </c>
      <c r="C14" s="70" t="e">
        <f t="shared" ref="C14:BI14" si="39">C13/C3</f>
        <v>#DIV/0!</v>
      </c>
      <c r="D14" s="70" t="e">
        <f t="shared" si="39"/>
        <v>#DIV/0!</v>
      </c>
      <c r="E14" s="70" t="e">
        <f t="shared" si="39"/>
        <v>#DIV/0!</v>
      </c>
      <c r="F14" s="70" t="e">
        <f t="shared" si="39"/>
        <v>#DIV/0!</v>
      </c>
      <c r="G14" s="70" t="e">
        <f t="shared" si="39"/>
        <v>#DIV/0!</v>
      </c>
      <c r="H14" s="70" t="e">
        <f t="shared" si="39"/>
        <v>#DIV/0!</v>
      </c>
      <c r="I14" s="70" t="e">
        <f t="shared" si="39"/>
        <v>#DIV/0!</v>
      </c>
      <c r="J14" s="70" t="e">
        <f t="shared" si="39"/>
        <v>#DIV/0!</v>
      </c>
      <c r="K14" s="70">
        <f t="shared" si="39"/>
        <v>-2.5608475833333331</v>
      </c>
      <c r="L14" s="70">
        <f t="shared" si="39"/>
        <v>-2.5608475833333331</v>
      </c>
      <c r="M14" s="70">
        <f t="shared" si="39"/>
        <v>-2.5608475833333331</v>
      </c>
      <c r="N14" s="70">
        <f>N13/N3</f>
        <v>-2.7603142499999995</v>
      </c>
      <c r="O14" s="70">
        <f t="shared" si="39"/>
        <v>-1.1461571249999998</v>
      </c>
      <c r="P14" s="70">
        <f t="shared" si="39"/>
        <v>-1.1461571249999998</v>
      </c>
      <c r="Q14" s="70">
        <f t="shared" si="39"/>
        <v>-0.60810474999999986</v>
      </c>
      <c r="R14" s="70">
        <f t="shared" si="39"/>
        <v>-0.60810474999999986</v>
      </c>
      <c r="S14" s="70">
        <f t="shared" si="39"/>
        <v>-0.60810474999999986</v>
      </c>
      <c r="T14" s="70">
        <f t="shared" si="39"/>
        <v>-0.15778910714285707</v>
      </c>
      <c r="U14" s="70">
        <f t="shared" si="39"/>
        <v>-0.15778910714285707</v>
      </c>
      <c r="V14" s="70">
        <f t="shared" si="39"/>
        <v>-0.15778910714285707</v>
      </c>
      <c r="W14" s="70">
        <f t="shared" si="39"/>
        <v>-0.15778910714285707</v>
      </c>
      <c r="X14" s="70">
        <f t="shared" si="39"/>
        <v>-0.15778910714285707</v>
      </c>
      <c r="Y14" s="70">
        <f t="shared" si="39"/>
        <v>3.4372455357142916E-2</v>
      </c>
      <c r="Z14" s="70">
        <f t="shared" si="39"/>
        <v>-9.2755446428570958E-3</v>
      </c>
      <c r="AA14" s="70">
        <f t="shared" si="39"/>
        <v>-9.2755446428570958E-3</v>
      </c>
      <c r="AB14" s="70">
        <f t="shared" si="39"/>
        <v>-9.2755446428570958E-3</v>
      </c>
      <c r="AC14" s="70">
        <f t="shared" si="39"/>
        <v>-9.2755446428570958E-3</v>
      </c>
      <c r="AD14" s="70">
        <f t="shared" si="39"/>
        <v>-9.2755446428570958E-3</v>
      </c>
      <c r="AE14" s="70">
        <f t="shared" si="39"/>
        <v>-9.2755446428570958E-3</v>
      </c>
      <c r="AF14" s="70">
        <f t="shared" si="39"/>
        <v>0.24991175382653064</v>
      </c>
      <c r="AG14" s="70">
        <f t="shared" si="39"/>
        <v>0.24991175382653064</v>
      </c>
      <c r="AH14" s="70">
        <f t="shared" si="39"/>
        <v>0.24991175382653064</v>
      </c>
      <c r="AI14" s="70">
        <f t="shared" si="39"/>
        <v>0.24991175382653064</v>
      </c>
      <c r="AJ14" s="70">
        <f t="shared" si="39"/>
        <v>0.24991175382653064</v>
      </c>
      <c r="AK14" s="70">
        <f t="shared" si="39"/>
        <v>0.13562603954081637</v>
      </c>
      <c r="AL14" s="70">
        <f t="shared" si="39"/>
        <v>0.13303739192176886</v>
      </c>
      <c r="AM14" s="70">
        <f t="shared" si="39"/>
        <v>0.13303739192176886</v>
      </c>
      <c r="AN14" s="70">
        <f t="shared" si="39"/>
        <v>0.13303739192176886</v>
      </c>
      <c r="AO14" s="70">
        <f t="shared" si="39"/>
        <v>0.24900950537414979</v>
      </c>
      <c r="AP14" s="70">
        <f t="shared" si="39"/>
        <v>0.24900950537414979</v>
      </c>
      <c r="AQ14" s="70">
        <f t="shared" si="39"/>
        <v>0.24900950537414979</v>
      </c>
      <c r="AR14" s="70">
        <f t="shared" si="39"/>
        <v>0.41263944261418861</v>
      </c>
      <c r="AS14" s="70">
        <f t="shared" si="39"/>
        <v>0.41263944261418861</v>
      </c>
      <c r="AT14" s="70">
        <f t="shared" si="39"/>
        <v>0.41263944261418861</v>
      </c>
      <c r="AU14" s="70">
        <f t="shared" si="39"/>
        <v>0.41263944261418861</v>
      </c>
      <c r="AV14" s="70">
        <f t="shared" si="39"/>
        <v>0.41263944261418861</v>
      </c>
      <c r="AW14" s="70">
        <f t="shared" si="39"/>
        <v>0.41263944261418861</v>
      </c>
      <c r="AX14" s="70">
        <f t="shared" si="39"/>
        <v>0.46892566298833815</v>
      </c>
      <c r="AY14" s="70">
        <f t="shared" si="39"/>
        <v>0.46892566298833815</v>
      </c>
      <c r="AZ14" s="70">
        <f t="shared" si="39"/>
        <v>0.46892566298833815</v>
      </c>
      <c r="BA14" s="70">
        <f t="shared" si="39"/>
        <v>0.43844947251214766</v>
      </c>
      <c r="BB14" s="70">
        <f t="shared" si="39"/>
        <v>0.43844947251214766</v>
      </c>
      <c r="BC14" s="70">
        <f t="shared" si="39"/>
        <v>0.43844947251214766</v>
      </c>
      <c r="BD14" s="70">
        <f t="shared" si="39"/>
        <v>0.54621220825697614</v>
      </c>
      <c r="BE14" s="70">
        <f t="shared" si="39"/>
        <v>0.54621220825697614</v>
      </c>
      <c r="BF14" s="70">
        <f t="shared" si="39"/>
        <v>0.54621220825697614</v>
      </c>
      <c r="BG14" s="70">
        <f t="shared" si="39"/>
        <v>0.54621220825697614</v>
      </c>
      <c r="BH14" s="70">
        <f t="shared" si="39"/>
        <v>0.54621220825697614</v>
      </c>
      <c r="BI14" s="70">
        <f t="shared" si="39"/>
        <v>0.54621220825697614</v>
      </c>
      <c r="BJ14" s="70">
        <f t="shared" ref="BJ14:BO14" si="40">BJ13/BJ3</f>
        <v>0.56175171488962938</v>
      </c>
      <c r="BK14" s="70">
        <f t="shared" si="40"/>
        <v>0.56175171488962938</v>
      </c>
      <c r="BL14" s="70">
        <f t="shared" si="40"/>
        <v>0.56175171488962938</v>
      </c>
      <c r="BM14" s="70">
        <f t="shared" si="40"/>
        <v>0.56175171488962938</v>
      </c>
      <c r="BN14" s="70">
        <f t="shared" si="40"/>
        <v>0.56175171488962938</v>
      </c>
      <c r="BO14" s="70">
        <f t="shared" si="40"/>
        <v>0.56175171488962938</v>
      </c>
      <c r="BP14" s="33"/>
      <c r="BT14" s="87" t="s">
        <v>133</v>
      </c>
      <c r="BU14" s="68"/>
      <c r="BV14" s="68"/>
      <c r="BW14" s="70" t="e">
        <f t="shared" ref="BW14:CR14" si="41">BW13/BW3</f>
        <v>#DIV/0!</v>
      </c>
      <c r="BX14" s="70" t="e">
        <f t="shared" si="41"/>
        <v>#DIV/0!</v>
      </c>
      <c r="BY14" s="70" t="e">
        <f t="shared" si="41"/>
        <v>#DIV/0!</v>
      </c>
      <c r="BZ14" s="70">
        <f t="shared" si="41"/>
        <v>-2.5608475833333331</v>
      </c>
      <c r="CA14" s="70">
        <f t="shared" si="41"/>
        <v>-1.4689885499999997</v>
      </c>
      <c r="CB14" s="70">
        <f t="shared" si="41"/>
        <v>-0.60810474999999986</v>
      </c>
      <c r="CC14" s="70">
        <f t="shared" si="41"/>
        <v>-0.15778910714285707</v>
      </c>
      <c r="CD14" s="70">
        <f t="shared" si="41"/>
        <v>-8.0924482142857079E-2</v>
      </c>
      <c r="CE14" s="70">
        <f t="shared" si="41"/>
        <v>-9.2755446428570958E-3</v>
      </c>
      <c r="CF14" s="70">
        <f t="shared" si="41"/>
        <v>-9.2755446428570958E-3</v>
      </c>
      <c r="CG14" s="70">
        <f t="shared" si="41"/>
        <v>0.24991175382653064</v>
      </c>
      <c r="CH14" s="70">
        <f t="shared" si="41"/>
        <v>0.21181651573129254</v>
      </c>
      <c r="CI14" s="70">
        <f t="shared" si="41"/>
        <v>0.13303739192176886</v>
      </c>
      <c r="CJ14" s="70">
        <f t="shared" si="41"/>
        <v>0.24900950537414979</v>
      </c>
      <c r="CK14" s="70">
        <f t="shared" si="41"/>
        <v>0.41263944261418856</v>
      </c>
      <c r="CL14" s="70">
        <f t="shared" si="41"/>
        <v>0.41263944261418856</v>
      </c>
      <c r="CM14" s="70">
        <f t="shared" si="41"/>
        <v>0.45876693282960801</v>
      </c>
      <c r="CN14" s="70">
        <f t="shared" si="41"/>
        <v>0.43844947251214766</v>
      </c>
      <c r="CO14" s="70">
        <f t="shared" si="41"/>
        <v>0.54621220825697614</v>
      </c>
      <c r="CP14" s="70">
        <f t="shared" si="41"/>
        <v>0.54621220825697614</v>
      </c>
      <c r="CQ14" s="70">
        <f t="shared" si="41"/>
        <v>0.56175171488962938</v>
      </c>
      <c r="CR14" s="70">
        <f t="shared" si="41"/>
        <v>0.56175171488962938</v>
      </c>
      <c r="CU14" s="199" t="s">
        <v>133</v>
      </c>
      <c r="CV14" s="70"/>
      <c r="CW14" s="70">
        <f t="shared" ref="CW14:CZ14" si="42">CW13/CW3</f>
        <v>-1.3094369558823529</v>
      </c>
      <c r="CX14" s="70">
        <f t="shared" si="42"/>
        <v>-5.7022322259136157E-2</v>
      </c>
      <c r="CY14" s="70">
        <f t="shared" si="42"/>
        <v>0.2131829513405363</v>
      </c>
      <c r="CZ14" s="70">
        <f t="shared" si="42"/>
        <v>0.43225876628147364</v>
      </c>
      <c r="DA14" s="70">
        <f>DA13/DA3</f>
        <v>0.55457963490532791</v>
      </c>
      <c r="DR14" s="70" t="e">
        <f>DR13/DR3</f>
        <v>#DIV/0!</v>
      </c>
      <c r="DS14" s="70">
        <f>DS13/DS3</f>
        <v>-1.8108100588235296</v>
      </c>
      <c r="DT14" s="70">
        <f>DT13/DT3</f>
        <v>-0.11192241528239194</v>
      </c>
      <c r="DU14" s="70">
        <f>DU13/DU3</f>
        <v>0.13272666898759511</v>
      </c>
      <c r="DV14" s="70">
        <f>DV13/DV3</f>
        <v>0.38193851811820823</v>
      </c>
    </row>
    <row r="15" spans="1:140" ht="15.5">
      <c r="A15" s="90" t="s">
        <v>134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32"/>
      <c r="BT15" s="90" t="s">
        <v>134</v>
      </c>
      <c r="BU15" s="68"/>
      <c r="BV15" s="68"/>
      <c r="BW15" s="68">
        <f>SUM(B15:D15)</f>
        <v>0</v>
      </c>
      <c r="BX15" s="68">
        <f>SUM(E15:G15)</f>
        <v>0</v>
      </c>
      <c r="BY15" s="68">
        <f>SUM(H15:J15)</f>
        <v>0</v>
      </c>
      <c r="BZ15" s="68">
        <f>SUM(K15:M15)</f>
        <v>0</v>
      </c>
      <c r="CA15" s="68">
        <f>SUM(N15:P15)</f>
        <v>0</v>
      </c>
      <c r="CB15" s="68">
        <f>SUM(Q15:S15)</f>
        <v>0</v>
      </c>
      <c r="CC15" s="68">
        <f>SUM(T15:V15)</f>
        <v>0</v>
      </c>
      <c r="CD15" s="68">
        <f>SUM(W15:Y15)</f>
        <v>0</v>
      </c>
      <c r="CE15" s="68">
        <f>SUM(Z15:AB15)</f>
        <v>0</v>
      </c>
      <c r="CF15" s="68">
        <f>SUM(AC15:AE15)</f>
        <v>0</v>
      </c>
      <c r="CG15" s="68">
        <f>SUM(AF15:AH15)</f>
        <v>0</v>
      </c>
      <c r="CH15" s="68">
        <f>SUM(AI15:AK15)</f>
        <v>0</v>
      </c>
      <c r="CI15" s="68">
        <f>SUM(AL15:AN15)</f>
        <v>0</v>
      </c>
      <c r="CJ15" s="68">
        <f>SUM(AO15:AQ15)</f>
        <v>0</v>
      </c>
      <c r="CK15" s="68">
        <f>SUM(AR15:AT15)</f>
        <v>0</v>
      </c>
      <c r="CL15" s="68">
        <f>SUM(AU15:AW15)</f>
        <v>0</v>
      </c>
      <c r="CM15" s="68">
        <f>SUM(AY15:BA15)</f>
        <v>0</v>
      </c>
      <c r="CN15" s="68">
        <f>SUM(BA15:BC15)</f>
        <v>0</v>
      </c>
      <c r="CO15" s="68">
        <f>SUM(BD15:BF15)</f>
        <v>0</v>
      </c>
      <c r="CP15" s="68">
        <f>SUM(BG15:BI15)</f>
        <v>0</v>
      </c>
      <c r="CQ15" s="68">
        <f t="shared" si="0"/>
        <v>0</v>
      </c>
      <c r="CR15" s="68">
        <f t="shared" si="1"/>
        <v>0</v>
      </c>
      <c r="CU15" s="243" t="s">
        <v>134</v>
      </c>
      <c r="CV15" s="68">
        <f t="shared" si="4"/>
        <v>0</v>
      </c>
      <c r="CW15" s="68">
        <f t="shared" si="5"/>
        <v>0</v>
      </c>
      <c r="CX15" s="68">
        <f t="shared" si="6"/>
        <v>0</v>
      </c>
      <c r="CY15" s="68">
        <f t="shared" si="7"/>
        <v>0</v>
      </c>
      <c r="CZ15" s="68">
        <f t="shared" si="8"/>
        <v>0</v>
      </c>
      <c r="DA15" s="68">
        <f>SUM(CO15:CR15)</f>
        <v>0</v>
      </c>
      <c r="DR15" s="68"/>
      <c r="DS15" s="68"/>
      <c r="DT15" s="68"/>
      <c r="DU15" s="68"/>
      <c r="DV15" s="68"/>
    </row>
    <row r="16" spans="1:140" ht="15.5">
      <c r="A16" s="87" t="s">
        <v>135</v>
      </c>
      <c r="B16" s="68">
        <f>-'Expenses (OPEX&amp;CAPEX)'!B24-'Expenses (OPEX&amp;CAPEX)'!B25</f>
        <v>0</v>
      </c>
      <c r="C16" s="68">
        <f>-'Expenses (OPEX&amp;CAPEX)'!C24-'Expenses (OPEX&amp;CAPEX)'!C25</f>
        <v>0</v>
      </c>
      <c r="D16" s="68">
        <f>-'Expenses (OPEX&amp;CAPEX)'!D24-'Expenses (OPEX&amp;CAPEX)'!D25</f>
        <v>0</v>
      </c>
      <c r="E16" s="68">
        <f>-'Expenses (OPEX&amp;CAPEX)'!E24-'Expenses (OPEX&amp;CAPEX)'!E25</f>
        <v>0</v>
      </c>
      <c r="F16" s="68">
        <f>-'Expenses (OPEX&amp;CAPEX)'!F24-'Expenses (OPEX&amp;CAPEX)'!F25</f>
        <v>0</v>
      </c>
      <c r="G16" s="68">
        <f>-'Expenses (OPEX&amp;CAPEX)'!G24-'Expenses (OPEX&amp;CAPEX)'!G25</f>
        <v>0</v>
      </c>
      <c r="H16" s="68">
        <f>-'Expenses (OPEX&amp;CAPEX)'!H24-'Expenses (OPEX&amp;CAPEX)'!H25</f>
        <v>0</v>
      </c>
      <c r="I16" s="68">
        <f>-'Expenses (OPEX&amp;CAPEX)'!I24-'Expenses (OPEX&amp;CAPEX)'!I25</f>
        <v>0</v>
      </c>
      <c r="J16" s="68">
        <f>-'Expenses (OPEX&amp;CAPEX)'!J24-'Expenses (OPEX&amp;CAPEX)'!J25</f>
        <v>0</v>
      </c>
      <c r="K16" s="68">
        <f>-'Expenses (OPEX&amp;CAPEX)'!K24-'Expenses (OPEX&amp;CAPEX)'!K25</f>
        <v>-220000</v>
      </c>
      <c r="L16" s="68">
        <f>-'Expenses (OPEX&amp;CAPEX)'!L24-'Expenses (OPEX&amp;CAPEX)'!L25</f>
        <v>-220000</v>
      </c>
      <c r="M16" s="68">
        <f>-'Expenses (OPEX&amp;CAPEX)'!M24-'Expenses (OPEX&amp;CAPEX)'!M25</f>
        <v>-220000</v>
      </c>
      <c r="N16" s="68">
        <f>-'Expenses (OPEX&amp;CAPEX)'!N24-'Expenses (OPEX&amp;CAPEX)'!N25</f>
        <v>-238700</v>
      </c>
      <c r="O16" s="68">
        <f>-'Expenses (OPEX&amp;CAPEX)'!O24-'Expenses (OPEX&amp;CAPEX)'!O25</f>
        <v>-238700</v>
      </c>
      <c r="P16" s="68">
        <f>-'Expenses (OPEX&amp;CAPEX)'!P24-'Expenses (OPEX&amp;CAPEX)'!P25</f>
        <v>-238700</v>
      </c>
      <c r="Q16" s="68">
        <f>-'Expenses (OPEX&amp;CAPEX)'!Q24-'Expenses (OPEX&amp;CAPEX)'!Q25</f>
        <v>-238700</v>
      </c>
      <c r="R16" s="68">
        <f>-'Expenses (OPEX&amp;CAPEX)'!R24-'Expenses (OPEX&amp;CAPEX)'!R25</f>
        <v>-238700</v>
      </c>
      <c r="S16" s="68">
        <f>-'Expenses (OPEX&amp;CAPEX)'!S24-'Expenses (OPEX&amp;CAPEX)'!S25</f>
        <v>-238700</v>
      </c>
      <c r="T16" s="68">
        <f>-'Expenses (OPEX&amp;CAPEX)'!T24-'Expenses (OPEX&amp;CAPEX)'!T25</f>
        <v>-238700</v>
      </c>
      <c r="U16" s="68">
        <f>-'Expenses (OPEX&amp;CAPEX)'!U24-'Expenses (OPEX&amp;CAPEX)'!U25</f>
        <v>-238700</v>
      </c>
      <c r="V16" s="68">
        <f>-'Expenses (OPEX&amp;CAPEX)'!V24-'Expenses (OPEX&amp;CAPEX)'!V25</f>
        <v>-238700</v>
      </c>
      <c r="W16" s="68">
        <f>-'Expenses (OPEX&amp;CAPEX)'!W24-'Expenses (OPEX&amp;CAPEX)'!W25</f>
        <v>-238700</v>
      </c>
      <c r="X16" s="68">
        <f>-'Expenses (OPEX&amp;CAPEX)'!X24-'Expenses (OPEX&amp;CAPEX)'!X25</f>
        <v>-238700</v>
      </c>
      <c r="Y16" s="68">
        <f>-'Expenses (OPEX&amp;CAPEX)'!Y24-'Expenses (OPEX&amp;CAPEX)'!Y25</f>
        <v>-238700</v>
      </c>
      <c r="Z16" s="68">
        <f>-'Expenses (OPEX&amp;CAPEX)'!Z24-'Expenses (OPEX&amp;CAPEX)'!Z25</f>
        <v>-478699.2</v>
      </c>
      <c r="AA16" s="68">
        <f>-'Expenses (OPEX&amp;CAPEX)'!AA24-'Expenses (OPEX&amp;CAPEX)'!AA25</f>
        <v>-478699.2</v>
      </c>
      <c r="AB16" s="68">
        <f>-'Expenses (OPEX&amp;CAPEX)'!AB24-'Expenses (OPEX&amp;CAPEX)'!AB25</f>
        <v>-478699.2</v>
      </c>
      <c r="AC16" s="68">
        <f>-'Expenses (OPEX&amp;CAPEX)'!AC24-'Expenses (OPEX&amp;CAPEX)'!AC25</f>
        <v>-478699.2</v>
      </c>
      <c r="AD16" s="68">
        <f>-'Expenses (OPEX&amp;CAPEX)'!AD24-'Expenses (OPEX&amp;CAPEX)'!AD25</f>
        <v>-478699.2</v>
      </c>
      <c r="AE16" s="68">
        <f>-'Expenses (OPEX&amp;CAPEX)'!AE24-'Expenses (OPEX&amp;CAPEX)'!AE25</f>
        <v>-478699.2</v>
      </c>
      <c r="AF16" s="68">
        <f>-'Expenses (OPEX&amp;CAPEX)'!AF24-'Expenses (OPEX&amp;CAPEX)'!AF25</f>
        <v>-613099.19999999995</v>
      </c>
      <c r="AG16" s="68">
        <f>-'Expenses (OPEX&amp;CAPEX)'!AG24-'Expenses (OPEX&amp;CAPEX)'!AG25</f>
        <v>-613099.19999999995</v>
      </c>
      <c r="AH16" s="68">
        <f>-'Expenses (OPEX&amp;CAPEX)'!AH24-'Expenses (OPEX&amp;CAPEX)'!AH25</f>
        <v>-613099.19999999995</v>
      </c>
      <c r="AI16" s="68">
        <f>-'Expenses (OPEX&amp;CAPEX)'!AI24-'Expenses (OPEX&amp;CAPEX)'!AI25</f>
        <v>-613099.19999999995</v>
      </c>
      <c r="AJ16" s="68">
        <f>-'Expenses (OPEX&amp;CAPEX)'!AJ24-'Expenses (OPEX&amp;CAPEX)'!AJ25</f>
        <v>-613099.19999999995</v>
      </c>
      <c r="AK16" s="68">
        <f>-'Expenses (OPEX&amp;CAPEX)'!AK24-'Expenses (OPEX&amp;CAPEX)'!AK25</f>
        <v>-613099.19999999995</v>
      </c>
      <c r="AL16" s="68">
        <f>-'Expenses (OPEX&amp;CAPEX)'!AL24-'Expenses (OPEX&amp;CAPEX)'!AL25</f>
        <v>-613099.19999999995</v>
      </c>
      <c r="AM16" s="68">
        <f>-'Expenses (OPEX&amp;CAPEX)'!AM24-'Expenses (OPEX&amp;CAPEX)'!AM25</f>
        <v>-613099.19999999995</v>
      </c>
      <c r="AN16" s="68">
        <f>-'Expenses (OPEX&amp;CAPEX)'!AN24-'Expenses (OPEX&amp;CAPEX)'!AN25</f>
        <v>-613099.19999999995</v>
      </c>
      <c r="AO16" s="68">
        <f>-'Expenses (OPEX&amp;CAPEX)'!AO24-'Expenses (OPEX&amp;CAPEX)'!AO25</f>
        <v>-730699.2</v>
      </c>
      <c r="AP16" s="68">
        <f>-'Expenses (OPEX&amp;CAPEX)'!AP24-'Expenses (OPEX&amp;CAPEX)'!AP25</f>
        <v>-730699.2</v>
      </c>
      <c r="AQ16" s="68">
        <f>-'Expenses (OPEX&amp;CAPEX)'!AQ24-'Expenses (OPEX&amp;CAPEX)'!AQ25</f>
        <v>-730699.2</v>
      </c>
      <c r="AR16" s="68">
        <f>-'Expenses (OPEX&amp;CAPEX)'!AR24-'Expenses (OPEX&amp;CAPEX)'!AR25</f>
        <v>-965899.2</v>
      </c>
      <c r="AS16" s="68">
        <f>-'Expenses (OPEX&amp;CAPEX)'!AS24-'Expenses (OPEX&amp;CAPEX)'!AS25</f>
        <v>-965899.2</v>
      </c>
      <c r="AT16" s="68">
        <f>-'Expenses (OPEX&amp;CAPEX)'!AT24-'Expenses (OPEX&amp;CAPEX)'!AT25</f>
        <v>-965899.2</v>
      </c>
      <c r="AU16" s="68">
        <f>-'Expenses (OPEX&amp;CAPEX)'!AU24-'Expenses (OPEX&amp;CAPEX)'!AU25</f>
        <v>-965899.2</v>
      </c>
      <c r="AV16" s="68">
        <f>-'Expenses (OPEX&amp;CAPEX)'!AV24-'Expenses (OPEX&amp;CAPEX)'!AV25</f>
        <v>-965899.2</v>
      </c>
      <c r="AW16" s="68">
        <f>-'Expenses (OPEX&amp;CAPEX)'!AW24-'Expenses (OPEX&amp;CAPEX)'!AW25</f>
        <v>-965899.2</v>
      </c>
      <c r="AX16" s="68">
        <f>-'Expenses (OPEX&amp;CAPEX)'!AX24-'Expenses (OPEX&amp;CAPEX)'!AX25</f>
        <v>-1136247.1680000001</v>
      </c>
      <c r="AY16" s="68">
        <f>-'Expenses (OPEX&amp;CAPEX)'!AY24-'Expenses (OPEX&amp;CAPEX)'!AY25</f>
        <v>-1136247.1680000001</v>
      </c>
      <c r="AZ16" s="68">
        <f>-'Expenses (OPEX&amp;CAPEX)'!AZ24-'Expenses (OPEX&amp;CAPEX)'!AZ25</f>
        <v>-1136247.1680000001</v>
      </c>
      <c r="BA16" s="68">
        <f>-'Expenses (OPEX&amp;CAPEX)'!BA24-'Expenses (OPEX&amp;CAPEX)'!BA25</f>
        <v>-1136247.1680000001</v>
      </c>
      <c r="BB16" s="68">
        <f>-'Expenses (OPEX&amp;CAPEX)'!BB24-'Expenses (OPEX&amp;CAPEX)'!BB25</f>
        <v>-1136247.1680000001</v>
      </c>
      <c r="BC16" s="68">
        <f>-'Expenses (OPEX&amp;CAPEX)'!BC24-'Expenses (OPEX&amp;CAPEX)'!BC25</f>
        <v>-1136247.1680000001</v>
      </c>
      <c r="BD16" s="68">
        <f>-'Expenses (OPEX&amp;CAPEX)'!BD24-'Expenses (OPEX&amp;CAPEX)'!BD25</f>
        <v>-1531383.1680000001</v>
      </c>
      <c r="BE16" s="68">
        <f>-'Expenses (OPEX&amp;CAPEX)'!BE24-'Expenses (OPEX&amp;CAPEX)'!BE25</f>
        <v>-1531383.1680000001</v>
      </c>
      <c r="BF16" s="68">
        <f>-'Expenses (OPEX&amp;CAPEX)'!BF24-'Expenses (OPEX&amp;CAPEX)'!BF25</f>
        <v>-1531383.1680000001</v>
      </c>
      <c r="BG16" s="68">
        <f>-'Expenses (OPEX&amp;CAPEX)'!BG24-'Expenses (OPEX&amp;CAPEX)'!BG25</f>
        <v>-1531383.1680000001</v>
      </c>
      <c r="BH16" s="68">
        <f>-'Expenses (OPEX&amp;CAPEX)'!BH24-'Expenses (OPEX&amp;CAPEX)'!BH25</f>
        <v>-1531383.1680000001</v>
      </c>
      <c r="BI16" s="68">
        <f>-'Expenses (OPEX&amp;CAPEX)'!BI24-'Expenses (OPEX&amp;CAPEX)'!BI25</f>
        <v>-1531383.1680000001</v>
      </c>
      <c r="BJ16" s="68">
        <f>-'Expenses (OPEX&amp;CAPEX)'!BJ24-'Expenses (OPEX&amp;CAPEX)'!BJ25</f>
        <v>-1761879.1680000001</v>
      </c>
      <c r="BK16" s="68">
        <f>-'Expenses (OPEX&amp;CAPEX)'!BK24-'Expenses (OPEX&amp;CAPEX)'!BK25</f>
        <v>-1761879.1680000001</v>
      </c>
      <c r="BL16" s="68">
        <f>-'Expenses (OPEX&amp;CAPEX)'!BL24-'Expenses (OPEX&amp;CAPEX)'!BL25</f>
        <v>-1761879.1680000001</v>
      </c>
      <c r="BM16" s="68">
        <f>-'Expenses (OPEX&amp;CAPEX)'!BM24-'Expenses (OPEX&amp;CAPEX)'!BM25</f>
        <v>-1761879.1680000001</v>
      </c>
      <c r="BN16" s="68">
        <f>-'Expenses (OPEX&amp;CAPEX)'!BN24-'Expenses (OPEX&amp;CAPEX)'!BN25</f>
        <v>-1761879.1680000001</v>
      </c>
      <c r="BO16" s="68">
        <f>-'Expenses (OPEX&amp;CAPEX)'!BO24-'Expenses (OPEX&amp;CAPEX)'!BO25</f>
        <v>-1761879.1680000001</v>
      </c>
      <c r="BP16" s="32"/>
      <c r="BT16" s="87" t="s">
        <v>135</v>
      </c>
      <c r="BU16" s="68"/>
      <c r="BV16" s="68"/>
      <c r="BW16" s="68">
        <f>SUM(B16:D16)</f>
        <v>0</v>
      </c>
      <c r="BX16" s="68">
        <f>SUM(E16:G16)</f>
        <v>0</v>
      </c>
      <c r="BY16" s="68">
        <f>SUM(H16:J16)</f>
        <v>0</v>
      </c>
      <c r="BZ16" s="68">
        <f>SUM(K16:M16)</f>
        <v>-660000</v>
      </c>
      <c r="CA16" s="68">
        <f>SUM(N16:P16)</f>
        <v>-716100</v>
      </c>
      <c r="CB16" s="68">
        <f>SUM(Q16:S16)</f>
        <v>-716100</v>
      </c>
      <c r="CC16" s="68">
        <f>SUM(T16:V16)</f>
        <v>-716100</v>
      </c>
      <c r="CD16" s="68">
        <f>SUM(W16:Y16)</f>
        <v>-716100</v>
      </c>
      <c r="CE16" s="68">
        <f>SUM(Z16:AB16)</f>
        <v>-1436097.6</v>
      </c>
      <c r="CF16" s="68">
        <f>SUM(AC16:AE16)</f>
        <v>-1436097.6</v>
      </c>
      <c r="CG16" s="68">
        <f>SUM(AF16:AH16)</f>
        <v>-1839297.5999999999</v>
      </c>
      <c r="CH16" s="68">
        <f>SUM(AI16:AK16)</f>
        <v>-1839297.5999999999</v>
      </c>
      <c r="CI16" s="68">
        <f>SUM(AL16:AN16)</f>
        <v>-1839297.5999999999</v>
      </c>
      <c r="CJ16" s="68">
        <f>SUM(AO16:AQ16)</f>
        <v>-2192097.5999999996</v>
      </c>
      <c r="CK16" s="68">
        <f>SUM(AR16:AT16)</f>
        <v>-2897697.5999999996</v>
      </c>
      <c r="CL16" s="68">
        <f>SUM(AU16:AW16)</f>
        <v>-2897697.5999999996</v>
      </c>
      <c r="CM16" s="68">
        <f>SUM(AY16:BA16)</f>
        <v>-3408741.5040000002</v>
      </c>
      <c r="CN16" s="68">
        <f>SUM(BA16:BC16)</f>
        <v>-3408741.5040000002</v>
      </c>
      <c r="CO16" s="68">
        <f>SUM(BD16:BF16)</f>
        <v>-4594149.5040000007</v>
      </c>
      <c r="CP16" s="68">
        <f>SUM(BG16:BI16)</f>
        <v>-4594149.5040000007</v>
      </c>
      <c r="CQ16" s="68">
        <f t="shared" si="0"/>
        <v>-5285637.5040000007</v>
      </c>
      <c r="CR16" s="68">
        <f t="shared" si="1"/>
        <v>-5285637.5040000007</v>
      </c>
      <c r="CU16" s="199" t="s">
        <v>135</v>
      </c>
      <c r="CV16" s="68">
        <f>SUM(BU16:BX16)</f>
        <v>0</v>
      </c>
      <c r="CW16" s="68">
        <f t="shared" si="5"/>
        <v>-2092200</v>
      </c>
      <c r="CX16" s="68">
        <f t="shared" si="6"/>
        <v>-4304395.2</v>
      </c>
      <c r="CY16" s="68">
        <f t="shared" si="7"/>
        <v>-7709990.3999999994</v>
      </c>
      <c r="CZ16" s="68">
        <f t="shared" si="8"/>
        <v>-12612878.208000001</v>
      </c>
      <c r="DA16" s="68">
        <f>SUM(CO16:CR16)</f>
        <v>-19759574.016000003</v>
      </c>
      <c r="DR16" s="68">
        <f>-'Expenses (OPEX&amp;CAPEX)'!DD24-'Expenses (OPEX&amp;CAPEX)'!DD25</f>
        <v>-660000</v>
      </c>
      <c r="DS16" s="68">
        <f>-'Expenses (OPEX&amp;CAPEX)'!DF24-'Expenses (OPEX&amp;CAPEX)'!DF25</f>
        <v>-2864400</v>
      </c>
      <c r="DT16" s="68">
        <f>-'Expenses (OPEX&amp;CAPEX)'!DH24-'Expenses (OPEX&amp;CAPEX)'!DH25</f>
        <v>-6550790.3999999994</v>
      </c>
      <c r="DU16" s="68">
        <f>-'Expenses (OPEX&amp;CAPEX)'!DJ24-'Expenses (OPEX&amp;CAPEX)'!DJ25</f>
        <v>-9826790.4000000004</v>
      </c>
      <c r="DV16" s="68">
        <f>-'Expenses (OPEX&amp;CAPEX)'!DL24-'Expenses (OPEX&amp;CAPEX)'!DL25</f>
        <v>-16005782.016000001</v>
      </c>
    </row>
    <row r="17" spans="1:126" ht="15.5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32"/>
      <c r="BT17" s="68"/>
      <c r="BU17" s="68"/>
      <c r="BV17" s="68"/>
      <c r="BW17" s="68">
        <f>SUM(B17:D17)</f>
        <v>0</v>
      </c>
      <c r="BX17" s="68">
        <f>SUM(E17:G17)</f>
        <v>0</v>
      </c>
      <c r="BY17" s="68">
        <f>SUM(H17:J17)</f>
        <v>0</v>
      </c>
      <c r="BZ17" s="68">
        <f>SUM(K17:M17)</f>
        <v>0</v>
      </c>
      <c r="CA17" s="68">
        <f>SUM(N17:P17)</f>
        <v>0</v>
      </c>
      <c r="CB17" s="68">
        <f>SUM(Q17:S17)</f>
        <v>0</v>
      </c>
      <c r="CC17" s="68">
        <f>SUM(T17:V17)</f>
        <v>0</v>
      </c>
      <c r="CD17" s="68">
        <f>SUM(W17:Y17)</f>
        <v>0</v>
      </c>
      <c r="CE17" s="68">
        <f>SUM(Z17:AB17)</f>
        <v>0</v>
      </c>
      <c r="CF17" s="68">
        <f>SUM(AC17:AE17)</f>
        <v>0</v>
      </c>
      <c r="CG17" s="68">
        <f>SUM(AF17:AH17)</f>
        <v>0</v>
      </c>
      <c r="CH17" s="68">
        <f>SUM(AI17:AK17)</f>
        <v>0</v>
      </c>
      <c r="CI17" s="68">
        <f>SUM(AL17:AN17)</f>
        <v>0</v>
      </c>
      <c r="CJ17" s="68">
        <f>SUM(AO17:AQ17)</f>
        <v>0</v>
      </c>
      <c r="CK17" s="68">
        <f>SUM(AR17:AT17)</f>
        <v>0</v>
      </c>
      <c r="CL17" s="68">
        <f>SUM(AU17:AW17)</f>
        <v>0</v>
      </c>
      <c r="CM17" s="68">
        <f>SUM(AY17:BA17)</f>
        <v>0</v>
      </c>
      <c r="CN17" s="68">
        <f>SUM(BA17:BC17)</f>
        <v>0</v>
      </c>
      <c r="CO17" s="68">
        <f>SUM(BD17:BF17)</f>
        <v>0</v>
      </c>
      <c r="CP17" s="68">
        <f>SUM(BG17:BI17)</f>
        <v>0</v>
      </c>
      <c r="CQ17" s="68">
        <f t="shared" si="0"/>
        <v>0</v>
      </c>
      <c r="CR17" s="68">
        <f t="shared" si="1"/>
        <v>0</v>
      </c>
      <c r="CU17" s="68"/>
      <c r="CV17" s="68">
        <f t="shared" si="4"/>
        <v>0</v>
      </c>
      <c r="CW17" s="68">
        <f t="shared" si="5"/>
        <v>0</v>
      </c>
      <c r="CX17" s="68">
        <f t="shared" si="6"/>
        <v>0</v>
      </c>
      <c r="CY17" s="68">
        <f t="shared" si="7"/>
        <v>0</v>
      </c>
      <c r="CZ17" s="68">
        <f t="shared" si="8"/>
        <v>0</v>
      </c>
      <c r="DA17" s="68">
        <f>SUM(CO17:CR17)</f>
        <v>0</v>
      </c>
      <c r="DR17" s="68"/>
      <c r="DS17" s="68"/>
      <c r="DT17" s="68"/>
      <c r="DU17" s="68"/>
      <c r="DV17" s="68"/>
    </row>
    <row r="18" spans="1:126" ht="15.5">
      <c r="A18" s="92" t="s">
        <v>136</v>
      </c>
      <c r="B18" s="68">
        <f>SUM(B16:B17)</f>
        <v>0</v>
      </c>
      <c r="C18" s="68">
        <f t="shared" ref="C18:BI18" si="43">SUM(C16:C17)</f>
        <v>0</v>
      </c>
      <c r="D18" s="68">
        <f t="shared" si="43"/>
        <v>0</v>
      </c>
      <c r="E18" s="68">
        <f t="shared" si="43"/>
        <v>0</v>
      </c>
      <c r="F18" s="68">
        <f t="shared" si="43"/>
        <v>0</v>
      </c>
      <c r="G18" s="68">
        <f t="shared" si="43"/>
        <v>0</v>
      </c>
      <c r="H18" s="68">
        <f t="shared" si="43"/>
        <v>0</v>
      </c>
      <c r="I18" s="68">
        <f t="shared" si="43"/>
        <v>0</v>
      </c>
      <c r="J18" s="68">
        <f t="shared" si="43"/>
        <v>0</v>
      </c>
      <c r="K18" s="68">
        <f>SUM(K16:K17)</f>
        <v>-220000</v>
      </c>
      <c r="L18" s="68">
        <f t="shared" si="43"/>
        <v>-220000</v>
      </c>
      <c r="M18" s="68">
        <f t="shared" si="43"/>
        <v>-220000</v>
      </c>
      <c r="N18" s="68">
        <f>SUM(N16:N17)</f>
        <v>-238700</v>
      </c>
      <c r="O18" s="68">
        <f t="shared" si="43"/>
        <v>-238700</v>
      </c>
      <c r="P18" s="68">
        <f t="shared" si="43"/>
        <v>-238700</v>
      </c>
      <c r="Q18" s="68">
        <f t="shared" si="43"/>
        <v>-238700</v>
      </c>
      <c r="R18" s="68">
        <f t="shared" si="43"/>
        <v>-238700</v>
      </c>
      <c r="S18" s="68">
        <f t="shared" si="43"/>
        <v>-238700</v>
      </c>
      <c r="T18" s="68">
        <f t="shared" si="43"/>
        <v>-238700</v>
      </c>
      <c r="U18" s="68">
        <f t="shared" si="43"/>
        <v>-238700</v>
      </c>
      <c r="V18" s="68">
        <f t="shared" si="43"/>
        <v>-238700</v>
      </c>
      <c r="W18" s="68">
        <f t="shared" si="43"/>
        <v>-238700</v>
      </c>
      <c r="X18" s="68">
        <f t="shared" si="43"/>
        <v>-238700</v>
      </c>
      <c r="Y18" s="68">
        <f t="shared" si="43"/>
        <v>-238700</v>
      </c>
      <c r="Z18" s="68">
        <f t="shared" si="43"/>
        <v>-478699.2</v>
      </c>
      <c r="AA18" s="68">
        <f t="shared" si="43"/>
        <v>-478699.2</v>
      </c>
      <c r="AB18" s="68">
        <f t="shared" si="43"/>
        <v>-478699.2</v>
      </c>
      <c r="AC18" s="68">
        <f t="shared" si="43"/>
        <v>-478699.2</v>
      </c>
      <c r="AD18" s="68">
        <f t="shared" si="43"/>
        <v>-478699.2</v>
      </c>
      <c r="AE18" s="68">
        <f t="shared" si="43"/>
        <v>-478699.2</v>
      </c>
      <c r="AF18" s="68">
        <f t="shared" si="43"/>
        <v>-613099.19999999995</v>
      </c>
      <c r="AG18" s="68">
        <f t="shared" si="43"/>
        <v>-613099.19999999995</v>
      </c>
      <c r="AH18" s="68">
        <f t="shared" si="43"/>
        <v>-613099.19999999995</v>
      </c>
      <c r="AI18" s="68">
        <f t="shared" si="43"/>
        <v>-613099.19999999995</v>
      </c>
      <c r="AJ18" s="68">
        <f t="shared" si="43"/>
        <v>-613099.19999999995</v>
      </c>
      <c r="AK18" s="68">
        <f t="shared" si="43"/>
        <v>-613099.19999999995</v>
      </c>
      <c r="AL18" s="68">
        <f t="shared" si="43"/>
        <v>-613099.19999999995</v>
      </c>
      <c r="AM18" s="68">
        <f t="shared" si="43"/>
        <v>-613099.19999999995</v>
      </c>
      <c r="AN18" s="68">
        <f t="shared" si="43"/>
        <v>-613099.19999999995</v>
      </c>
      <c r="AO18" s="68">
        <f t="shared" si="43"/>
        <v>-730699.2</v>
      </c>
      <c r="AP18" s="68">
        <f t="shared" si="43"/>
        <v>-730699.2</v>
      </c>
      <c r="AQ18" s="68">
        <f t="shared" si="43"/>
        <v>-730699.2</v>
      </c>
      <c r="AR18" s="68">
        <f t="shared" si="43"/>
        <v>-965899.2</v>
      </c>
      <c r="AS18" s="68">
        <f t="shared" si="43"/>
        <v>-965899.2</v>
      </c>
      <c r="AT18" s="68">
        <f t="shared" si="43"/>
        <v>-965899.2</v>
      </c>
      <c r="AU18" s="68">
        <f t="shared" si="43"/>
        <v>-965899.2</v>
      </c>
      <c r="AV18" s="68">
        <f t="shared" si="43"/>
        <v>-965899.2</v>
      </c>
      <c r="AW18" s="68">
        <f t="shared" si="43"/>
        <v>-965899.2</v>
      </c>
      <c r="AX18" s="68">
        <f t="shared" si="43"/>
        <v>-1136247.1680000001</v>
      </c>
      <c r="AY18" s="68">
        <f t="shared" si="43"/>
        <v>-1136247.1680000001</v>
      </c>
      <c r="AZ18" s="68">
        <f t="shared" si="43"/>
        <v>-1136247.1680000001</v>
      </c>
      <c r="BA18" s="68">
        <f t="shared" si="43"/>
        <v>-1136247.1680000001</v>
      </c>
      <c r="BB18" s="68">
        <f t="shared" si="43"/>
        <v>-1136247.1680000001</v>
      </c>
      <c r="BC18" s="68">
        <f t="shared" si="43"/>
        <v>-1136247.1680000001</v>
      </c>
      <c r="BD18" s="68">
        <f t="shared" si="43"/>
        <v>-1531383.1680000001</v>
      </c>
      <c r="BE18" s="68">
        <f t="shared" si="43"/>
        <v>-1531383.1680000001</v>
      </c>
      <c r="BF18" s="68">
        <f t="shared" si="43"/>
        <v>-1531383.1680000001</v>
      </c>
      <c r="BG18" s="68">
        <f t="shared" si="43"/>
        <v>-1531383.1680000001</v>
      </c>
      <c r="BH18" s="68">
        <f t="shared" si="43"/>
        <v>-1531383.1680000001</v>
      </c>
      <c r="BI18" s="68">
        <f t="shared" si="43"/>
        <v>-1531383.1680000001</v>
      </c>
      <c r="BJ18" s="68">
        <f t="shared" ref="BJ18:BO18" si="44">SUM(BJ16:BJ17)</f>
        <v>-1761879.1680000001</v>
      </c>
      <c r="BK18" s="68">
        <f t="shared" si="44"/>
        <v>-1761879.1680000001</v>
      </c>
      <c r="BL18" s="68">
        <f t="shared" si="44"/>
        <v>-1761879.1680000001</v>
      </c>
      <c r="BM18" s="68">
        <f t="shared" si="44"/>
        <v>-1761879.1680000001</v>
      </c>
      <c r="BN18" s="68">
        <f t="shared" si="44"/>
        <v>-1761879.1680000001</v>
      </c>
      <c r="BO18" s="68">
        <f t="shared" si="44"/>
        <v>-1761879.1680000001</v>
      </c>
      <c r="BP18" s="32"/>
      <c r="BT18" s="92" t="s">
        <v>136</v>
      </c>
      <c r="BU18" s="68"/>
      <c r="BV18" s="68"/>
      <c r="BW18" s="68">
        <f>SUM(B18:D18)</f>
        <v>0</v>
      </c>
      <c r="BX18" s="68">
        <f>SUM(E18:G18)</f>
        <v>0</v>
      </c>
      <c r="BY18" s="68">
        <f>SUM(H18:J18)</f>
        <v>0</v>
      </c>
      <c r="BZ18" s="68">
        <f>SUM(K18:M18)</f>
        <v>-660000</v>
      </c>
      <c r="CA18" s="68">
        <f>SUM(N18:P18)</f>
        <v>-716100</v>
      </c>
      <c r="CB18" s="68">
        <f>SUM(Q18:S18)</f>
        <v>-716100</v>
      </c>
      <c r="CC18" s="68">
        <f>SUM(T18:V18)</f>
        <v>-716100</v>
      </c>
      <c r="CD18" s="68">
        <f>SUM(W18:Y18)</f>
        <v>-716100</v>
      </c>
      <c r="CE18" s="68">
        <f>SUM(Z18:AB18)</f>
        <v>-1436097.6</v>
      </c>
      <c r="CF18" s="68">
        <f>SUM(AC18:AE18)</f>
        <v>-1436097.6</v>
      </c>
      <c r="CG18" s="68">
        <f>SUM(AF18:AH18)</f>
        <v>-1839297.5999999999</v>
      </c>
      <c r="CH18" s="68">
        <f>SUM(AI18:AK18)</f>
        <v>-1839297.5999999999</v>
      </c>
      <c r="CI18" s="68">
        <f>SUM(AL18:AN18)</f>
        <v>-1839297.5999999999</v>
      </c>
      <c r="CJ18" s="68">
        <f>SUM(AO18:AQ18)</f>
        <v>-2192097.5999999996</v>
      </c>
      <c r="CK18" s="68">
        <f>SUM(AR18:AT18)</f>
        <v>-2897697.5999999996</v>
      </c>
      <c r="CL18" s="68">
        <f>SUM(AU18:AW18)</f>
        <v>-2897697.5999999996</v>
      </c>
      <c r="CM18" s="68">
        <f>SUM(AY18:BA18)</f>
        <v>-3408741.5040000002</v>
      </c>
      <c r="CN18" s="68">
        <f>SUM(BA18:BC18)</f>
        <v>-3408741.5040000002</v>
      </c>
      <c r="CO18" s="68">
        <f>SUM(BD18:BF18)</f>
        <v>-4594149.5040000007</v>
      </c>
      <c r="CP18" s="68">
        <f>SUM(BG18:BI18)</f>
        <v>-4594149.5040000007</v>
      </c>
      <c r="CQ18" s="68">
        <f t="shared" si="0"/>
        <v>-5285637.5040000007</v>
      </c>
      <c r="CR18" s="68">
        <f t="shared" si="1"/>
        <v>-5285637.5040000007</v>
      </c>
      <c r="CU18" s="244" t="s">
        <v>136</v>
      </c>
      <c r="CV18" s="68">
        <f t="shared" si="4"/>
        <v>0</v>
      </c>
      <c r="CW18" s="68">
        <f t="shared" si="5"/>
        <v>-2092200</v>
      </c>
      <c r="CX18" s="68">
        <f t="shared" si="6"/>
        <v>-4304395.2</v>
      </c>
      <c r="CY18" s="68">
        <f t="shared" si="7"/>
        <v>-7709990.3999999994</v>
      </c>
      <c r="CZ18" s="68">
        <f t="shared" si="8"/>
        <v>-12612878.208000001</v>
      </c>
      <c r="DA18" s="68">
        <f>SUM(CO18:CR18)</f>
        <v>-19759574.016000003</v>
      </c>
      <c r="DR18" s="68">
        <f>SUM(DR16:DR17)</f>
        <v>-660000</v>
      </c>
      <c r="DS18" s="68">
        <f>SUM(DS16:DS17)</f>
        <v>-2864400</v>
      </c>
      <c r="DT18" s="68">
        <f>SUM(DT16:DT17)</f>
        <v>-6550790.3999999994</v>
      </c>
      <c r="DU18" s="68">
        <f>SUM(DU16:DU17)</f>
        <v>-9826790.4000000004</v>
      </c>
      <c r="DV18" s="68">
        <f>SUM(DV16:DV17)</f>
        <v>-16005782.016000001</v>
      </c>
    </row>
    <row r="19" spans="1:126" ht="15.5">
      <c r="A19" s="90" t="s">
        <v>137</v>
      </c>
      <c r="B19" s="68">
        <f>B13+B18</f>
        <v>-352000</v>
      </c>
      <c r="C19" s="68">
        <f t="shared" ref="C19:BI19" si="45">C13+C18</f>
        <v>-352000</v>
      </c>
      <c r="D19" s="68">
        <f t="shared" si="45"/>
        <v>-352000</v>
      </c>
      <c r="E19" s="68">
        <f t="shared" si="45"/>
        <v>-352000</v>
      </c>
      <c r="F19" s="68">
        <f t="shared" si="45"/>
        <v>-352000</v>
      </c>
      <c r="G19" s="68">
        <f t="shared" si="45"/>
        <v>-352000</v>
      </c>
      <c r="H19" s="68">
        <f t="shared" si="45"/>
        <v>-352000</v>
      </c>
      <c r="I19" s="68">
        <f t="shared" si="45"/>
        <v>-352000</v>
      </c>
      <c r="J19" s="68">
        <f t="shared" si="45"/>
        <v>-352000</v>
      </c>
      <c r="K19" s="68">
        <f>K13+K18</f>
        <v>-1756508.5499999998</v>
      </c>
      <c r="L19" s="68">
        <f t="shared" si="45"/>
        <v>-1756508.5499999998</v>
      </c>
      <c r="M19" s="68">
        <f t="shared" si="45"/>
        <v>-1756508.5499999998</v>
      </c>
      <c r="N19" s="68">
        <f>N13+N18</f>
        <v>-1894888.5499999998</v>
      </c>
      <c r="O19" s="68">
        <f t="shared" si="45"/>
        <v>-1614088.5499999998</v>
      </c>
      <c r="P19" s="68">
        <f t="shared" si="45"/>
        <v>-1614088.5499999998</v>
      </c>
      <c r="Q19" s="68">
        <f t="shared" si="45"/>
        <v>-1333288.5499999998</v>
      </c>
      <c r="R19" s="68">
        <f t="shared" si="45"/>
        <v>-1333288.5499999998</v>
      </c>
      <c r="S19" s="68">
        <f t="shared" si="45"/>
        <v>-1333288.5499999998</v>
      </c>
      <c r="T19" s="68">
        <f t="shared" si="45"/>
        <v>-636328.54999999981</v>
      </c>
      <c r="U19" s="68">
        <f t="shared" si="45"/>
        <v>-636328.54999999981</v>
      </c>
      <c r="V19" s="68">
        <f t="shared" si="45"/>
        <v>-636328.54999999981</v>
      </c>
      <c r="W19" s="68">
        <f t="shared" si="45"/>
        <v>-636328.54999999981</v>
      </c>
      <c r="X19" s="68">
        <f t="shared" si="45"/>
        <v>-636328.54999999981</v>
      </c>
      <c r="Y19" s="68">
        <f t="shared" si="45"/>
        <v>-123208.54999999981</v>
      </c>
      <c r="Z19" s="68">
        <f>Z13+Z18</f>
        <v>-509865.02999999985</v>
      </c>
      <c r="AA19" s="68">
        <f t="shared" si="45"/>
        <v>-509865.02999999985</v>
      </c>
      <c r="AB19" s="68">
        <f t="shared" si="45"/>
        <v>-509865.02999999985</v>
      </c>
      <c r="AC19" s="68">
        <f t="shared" si="45"/>
        <v>-509865.02999999985</v>
      </c>
      <c r="AD19" s="68">
        <f t="shared" si="45"/>
        <v>-509865.02999999985</v>
      </c>
      <c r="AE19" s="68">
        <f t="shared" si="45"/>
        <v>-509865.02999999985</v>
      </c>
      <c r="AF19" s="68">
        <f t="shared" si="45"/>
        <v>562485.69000000018</v>
      </c>
      <c r="AG19" s="68">
        <f t="shared" si="45"/>
        <v>562485.69000000018</v>
      </c>
      <c r="AH19" s="68">
        <f t="shared" si="45"/>
        <v>562485.69000000018</v>
      </c>
      <c r="AI19" s="68">
        <f t="shared" si="45"/>
        <v>562485.69000000018</v>
      </c>
      <c r="AJ19" s="68">
        <f t="shared" si="45"/>
        <v>562485.69000000018</v>
      </c>
      <c r="AK19" s="68">
        <f t="shared" si="45"/>
        <v>24885.690000000177</v>
      </c>
      <c r="AL19" s="68">
        <f t="shared" si="45"/>
        <v>12708.691600000719</v>
      </c>
      <c r="AM19" s="68">
        <f t="shared" si="45"/>
        <v>12708.691600000719</v>
      </c>
      <c r="AN19" s="68">
        <f t="shared" si="45"/>
        <v>12708.691600000719</v>
      </c>
      <c r="AO19" s="68">
        <f t="shared" si="45"/>
        <v>733476.69160000072</v>
      </c>
      <c r="AP19" s="68">
        <f t="shared" si="45"/>
        <v>733476.69160000072</v>
      </c>
      <c r="AQ19" s="68">
        <f t="shared" si="45"/>
        <v>733476.69160000072</v>
      </c>
      <c r="AR19" s="68">
        <f t="shared" si="45"/>
        <v>2430948.6916000005</v>
      </c>
      <c r="AS19" s="68">
        <f t="shared" si="45"/>
        <v>2430948.6916000005</v>
      </c>
      <c r="AT19" s="68">
        <f t="shared" si="45"/>
        <v>2430948.6916000005</v>
      </c>
      <c r="AU19" s="68">
        <f t="shared" si="45"/>
        <v>2430948.6916000005</v>
      </c>
      <c r="AV19" s="68">
        <f t="shared" si="45"/>
        <v>2430948.6916000005</v>
      </c>
      <c r="AW19" s="68">
        <f t="shared" si="45"/>
        <v>2430948.6916000005</v>
      </c>
      <c r="AX19" s="68">
        <f t="shared" si="45"/>
        <v>3495988.1012639995</v>
      </c>
      <c r="AY19" s="68">
        <f t="shared" si="45"/>
        <v>3495988.1012639995</v>
      </c>
      <c r="AZ19" s="68">
        <f t="shared" si="45"/>
        <v>3495988.1012639995</v>
      </c>
      <c r="BA19" s="68">
        <f t="shared" si="45"/>
        <v>3194932.1012639995</v>
      </c>
      <c r="BB19" s="68">
        <f t="shared" si="45"/>
        <v>3194932.1012639995</v>
      </c>
      <c r="BC19" s="68">
        <f t="shared" si="45"/>
        <v>3194932.1012639995</v>
      </c>
      <c r="BD19" s="68">
        <f t="shared" si="45"/>
        <v>6022600.5812639985</v>
      </c>
      <c r="BE19" s="68">
        <f t="shared" si="45"/>
        <v>6022600.5812639985</v>
      </c>
      <c r="BF19" s="68">
        <f t="shared" si="45"/>
        <v>6022600.5812639985</v>
      </c>
      <c r="BG19" s="68">
        <f t="shared" si="45"/>
        <v>6022600.5812639985</v>
      </c>
      <c r="BH19" s="68">
        <f t="shared" si="45"/>
        <v>6022600.5812639985</v>
      </c>
      <c r="BI19" s="68">
        <f t="shared" si="45"/>
        <v>6022600.5812639985</v>
      </c>
      <c r="BJ19" s="68">
        <f t="shared" ref="BJ19:BO19" si="46">BJ13+BJ18</f>
        <v>7301827.4612640012</v>
      </c>
      <c r="BK19" s="68">
        <f t="shared" si="46"/>
        <v>7301827.4612640012</v>
      </c>
      <c r="BL19" s="68">
        <f t="shared" si="46"/>
        <v>7301827.4612640012</v>
      </c>
      <c r="BM19" s="68">
        <f t="shared" si="46"/>
        <v>7301827.4612640012</v>
      </c>
      <c r="BN19" s="68">
        <f t="shared" si="46"/>
        <v>7301827.4612640012</v>
      </c>
      <c r="BO19" s="68">
        <f t="shared" si="46"/>
        <v>7301827.4612640012</v>
      </c>
      <c r="BP19" s="32"/>
      <c r="BT19" s="90" t="s">
        <v>137</v>
      </c>
      <c r="BU19" s="68"/>
      <c r="BV19" s="68"/>
      <c r="BW19" s="68">
        <f>SUM(B19:D19)</f>
        <v>-1056000</v>
      </c>
      <c r="BX19" s="68">
        <f>SUM(E19:G19)</f>
        <v>-1056000</v>
      </c>
      <c r="BY19" s="68">
        <f>SUM(H19:J19)</f>
        <v>-1056000</v>
      </c>
      <c r="BZ19" s="68">
        <f>SUM(K19:M19)</f>
        <v>-5269525.6499999994</v>
      </c>
      <c r="CA19" s="68">
        <f>SUM(N19:P19)</f>
        <v>-5123065.6499999994</v>
      </c>
      <c r="CB19" s="68">
        <f>SUM(Q19:S19)</f>
        <v>-3999865.6499999994</v>
      </c>
      <c r="CC19" s="68">
        <f>SUM(T19:V19)</f>
        <v>-1908985.6499999994</v>
      </c>
      <c r="CD19" s="68">
        <f>SUM(W19:Y19)</f>
        <v>-1395865.6499999994</v>
      </c>
      <c r="CE19" s="68">
        <f>SUM(Z19:AB19)</f>
        <v>-1529595.0899999996</v>
      </c>
      <c r="CF19" s="68">
        <f>SUM(AC19:AE19)</f>
        <v>-1529595.0899999996</v>
      </c>
      <c r="CG19" s="68">
        <f>SUM(AF19:AH19)</f>
        <v>1687457.0700000005</v>
      </c>
      <c r="CH19" s="68">
        <f>SUM(AI19:AK19)</f>
        <v>1149857.0700000005</v>
      </c>
      <c r="CI19" s="68">
        <f>SUM(AL19:AN19)</f>
        <v>38126.074800002156</v>
      </c>
      <c r="CJ19" s="68">
        <f>SUM(AO19:AQ19)</f>
        <v>2200430.0748000024</v>
      </c>
      <c r="CK19" s="68">
        <f>SUM(AR19:AT19)</f>
        <v>7292846.0748000015</v>
      </c>
      <c r="CL19" s="68">
        <f>SUM(AU19:AW19)</f>
        <v>7292846.0748000015</v>
      </c>
      <c r="CM19" s="68">
        <f>SUM(AY19:BA19)</f>
        <v>10186908.303791998</v>
      </c>
      <c r="CN19" s="68">
        <f>SUM(BA19:BC19)</f>
        <v>9584796.303791998</v>
      </c>
      <c r="CO19" s="68">
        <f>SUM(BD19:BF19)</f>
        <v>18067801.743791997</v>
      </c>
      <c r="CP19" s="68">
        <f>SUM(BG19:BI19)</f>
        <v>18067801.743791997</v>
      </c>
      <c r="CQ19" s="68">
        <f t="shared" si="0"/>
        <v>21905482.383792005</v>
      </c>
      <c r="CR19" s="68">
        <f t="shared" si="1"/>
        <v>21905482.383792005</v>
      </c>
      <c r="CU19" s="243" t="s">
        <v>137</v>
      </c>
      <c r="CV19" s="68">
        <f t="shared" si="4"/>
        <v>-2112000</v>
      </c>
      <c r="CW19" s="68">
        <f t="shared" si="5"/>
        <v>-15448456.949999999</v>
      </c>
      <c r="CX19" s="68">
        <f t="shared" si="6"/>
        <v>-6364041.4799999986</v>
      </c>
      <c r="CY19" s="68">
        <f t="shared" si="7"/>
        <v>5075870.2896000054</v>
      </c>
      <c r="CZ19" s="68">
        <f t="shared" si="8"/>
        <v>34357396.757183999</v>
      </c>
      <c r="DA19" s="68">
        <f>SUM(CO19:CR19)</f>
        <v>79946568.255168006</v>
      </c>
      <c r="DR19" s="68">
        <f>DR13+DR18</f>
        <v>-9279925.6500000004</v>
      </c>
      <c r="DS19" s="68">
        <f>DS13+DS18</f>
        <v>-21334662.600000001</v>
      </c>
      <c r="DT19" s="68">
        <f>DT13+DT18</f>
        <v>-10593428.039999995</v>
      </c>
      <c r="DU19" s="68">
        <f>DU13+DU18</f>
        <v>-1866375.700799996</v>
      </c>
      <c r="DV19" s="68">
        <f>DV13+DV18</f>
        <v>25496574.015167989</v>
      </c>
    </row>
    <row r="20" spans="1:126" ht="15.5">
      <c r="A20" s="87" t="s">
        <v>138</v>
      </c>
      <c r="B20" s="70" t="e">
        <f>B19/B3</f>
        <v>#DIV/0!</v>
      </c>
      <c r="C20" s="70" t="e">
        <f t="shared" ref="C20:BI20" si="47">C19/C3</f>
        <v>#DIV/0!</v>
      </c>
      <c r="D20" s="70" t="e">
        <f t="shared" si="47"/>
        <v>#DIV/0!</v>
      </c>
      <c r="E20" s="70" t="e">
        <f t="shared" si="47"/>
        <v>#DIV/0!</v>
      </c>
      <c r="F20" s="70" t="e">
        <f t="shared" si="47"/>
        <v>#DIV/0!</v>
      </c>
      <c r="G20" s="70" t="e">
        <f t="shared" si="47"/>
        <v>#DIV/0!</v>
      </c>
      <c r="H20" s="70" t="e">
        <f t="shared" si="47"/>
        <v>#DIV/0!</v>
      </c>
      <c r="I20" s="70" t="e">
        <f t="shared" si="47"/>
        <v>#DIV/0!</v>
      </c>
      <c r="J20" s="70" t="e">
        <f t="shared" si="47"/>
        <v>#DIV/0!</v>
      </c>
      <c r="K20" s="70">
        <f t="shared" si="47"/>
        <v>-2.9275142499999998</v>
      </c>
      <c r="L20" s="70">
        <f t="shared" si="47"/>
        <v>-2.9275142499999998</v>
      </c>
      <c r="M20" s="70">
        <f t="shared" si="47"/>
        <v>-2.9275142499999998</v>
      </c>
      <c r="N20" s="70">
        <f>N19/N3</f>
        <v>-3.1581475833333332</v>
      </c>
      <c r="O20" s="70">
        <f t="shared" si="47"/>
        <v>-1.3450737916666664</v>
      </c>
      <c r="P20" s="70">
        <f t="shared" si="47"/>
        <v>-1.3450737916666664</v>
      </c>
      <c r="Q20" s="70">
        <f t="shared" si="47"/>
        <v>-0.74071586111111098</v>
      </c>
      <c r="R20" s="70">
        <f t="shared" si="47"/>
        <v>-0.74071586111111098</v>
      </c>
      <c r="S20" s="70">
        <f t="shared" si="47"/>
        <v>-0.74071586111111098</v>
      </c>
      <c r="T20" s="70">
        <f t="shared" si="47"/>
        <v>-0.25251132936507931</v>
      </c>
      <c r="U20" s="70">
        <f t="shared" si="47"/>
        <v>-0.25251132936507931</v>
      </c>
      <c r="V20" s="70">
        <f t="shared" si="47"/>
        <v>-0.25251132936507931</v>
      </c>
      <c r="W20" s="70">
        <f t="shared" si="47"/>
        <v>-0.25251132936507931</v>
      </c>
      <c r="X20" s="70">
        <f t="shared" si="47"/>
        <v>-0.25251132936507931</v>
      </c>
      <c r="Y20" s="70">
        <f t="shared" si="47"/>
        <v>-3.6669211309523754E-2</v>
      </c>
      <c r="Z20" s="70">
        <f t="shared" si="47"/>
        <v>-0.15174554464285711</v>
      </c>
      <c r="AA20" s="70">
        <f t="shared" si="47"/>
        <v>-0.15174554464285711</v>
      </c>
      <c r="AB20" s="70">
        <f t="shared" si="47"/>
        <v>-0.15174554464285711</v>
      </c>
      <c r="AC20" s="70">
        <f t="shared" si="47"/>
        <v>-0.15174554464285711</v>
      </c>
      <c r="AD20" s="70">
        <f t="shared" si="47"/>
        <v>-0.15174554464285711</v>
      </c>
      <c r="AE20" s="70">
        <f t="shared" si="47"/>
        <v>-0.15174554464285711</v>
      </c>
      <c r="AF20" s="70">
        <f t="shared" si="47"/>
        <v>0.11957603954081636</v>
      </c>
      <c r="AG20" s="70">
        <f t="shared" si="47"/>
        <v>0.11957603954081636</v>
      </c>
      <c r="AH20" s="70">
        <f t="shared" si="47"/>
        <v>0.11957603954081636</v>
      </c>
      <c r="AI20" s="70">
        <f t="shared" si="47"/>
        <v>0.11957603954081636</v>
      </c>
      <c r="AJ20" s="70">
        <f t="shared" si="47"/>
        <v>0.11957603954081636</v>
      </c>
      <c r="AK20" s="70">
        <f t="shared" si="47"/>
        <v>5.2903252551020786E-3</v>
      </c>
      <c r="AL20" s="70">
        <f t="shared" si="47"/>
        <v>2.7016776360545744E-3</v>
      </c>
      <c r="AM20" s="70">
        <f t="shared" si="47"/>
        <v>2.7016776360545744E-3</v>
      </c>
      <c r="AN20" s="70">
        <f t="shared" si="47"/>
        <v>2.7016776360545744E-3</v>
      </c>
      <c r="AO20" s="70">
        <f t="shared" si="47"/>
        <v>0.12474093394557835</v>
      </c>
      <c r="AP20" s="70">
        <f t="shared" si="47"/>
        <v>0.12474093394557835</v>
      </c>
      <c r="AQ20" s="70">
        <f t="shared" si="47"/>
        <v>0.12474093394557835</v>
      </c>
      <c r="AR20" s="70">
        <f t="shared" si="47"/>
        <v>0.29530474873663759</v>
      </c>
      <c r="AS20" s="70">
        <f t="shared" si="47"/>
        <v>0.29530474873663759</v>
      </c>
      <c r="AT20" s="70">
        <f t="shared" si="47"/>
        <v>0.29530474873663759</v>
      </c>
      <c r="AU20" s="70">
        <f t="shared" si="47"/>
        <v>0.29530474873663759</v>
      </c>
      <c r="AV20" s="70">
        <f t="shared" si="47"/>
        <v>0.29530474873663759</v>
      </c>
      <c r="AW20" s="70">
        <f t="shared" si="47"/>
        <v>0.29530474873663759</v>
      </c>
      <c r="AX20" s="70">
        <f t="shared" si="47"/>
        <v>0.35390226162779392</v>
      </c>
      <c r="AY20" s="70">
        <f t="shared" si="47"/>
        <v>0.35390226162779392</v>
      </c>
      <c r="AZ20" s="70">
        <f t="shared" si="47"/>
        <v>0.35390226162779392</v>
      </c>
      <c r="BA20" s="70">
        <f t="shared" si="47"/>
        <v>0.32342607115160343</v>
      </c>
      <c r="BB20" s="70">
        <f t="shared" si="47"/>
        <v>0.32342607115160343</v>
      </c>
      <c r="BC20" s="70">
        <f t="shared" si="47"/>
        <v>0.32342607115160343</v>
      </c>
      <c r="BD20" s="70">
        <f t="shared" si="47"/>
        <v>0.43548120728515888</v>
      </c>
      <c r="BE20" s="70">
        <f t="shared" si="47"/>
        <v>0.43548120728515888</v>
      </c>
      <c r="BF20" s="70">
        <f t="shared" si="47"/>
        <v>0.43548120728515888</v>
      </c>
      <c r="BG20" s="70">
        <f t="shared" si="47"/>
        <v>0.43548120728515888</v>
      </c>
      <c r="BH20" s="70">
        <f t="shared" si="47"/>
        <v>0.43548120728515888</v>
      </c>
      <c r="BI20" s="70">
        <f t="shared" si="47"/>
        <v>0.43548120728515888</v>
      </c>
      <c r="BJ20" s="70">
        <f t="shared" ref="BJ20:BO20" si="48">BJ19/BJ3</f>
        <v>0.45255371405664313</v>
      </c>
      <c r="BK20" s="70">
        <f t="shared" si="48"/>
        <v>0.45255371405664313</v>
      </c>
      <c r="BL20" s="70">
        <f t="shared" si="48"/>
        <v>0.45255371405664313</v>
      </c>
      <c r="BM20" s="70">
        <f t="shared" si="48"/>
        <v>0.45255371405664313</v>
      </c>
      <c r="BN20" s="70">
        <f t="shared" si="48"/>
        <v>0.45255371405664313</v>
      </c>
      <c r="BO20" s="70">
        <f t="shared" si="48"/>
        <v>0.45255371405664313</v>
      </c>
      <c r="BP20" s="33"/>
      <c r="BT20" s="87" t="s">
        <v>138</v>
      </c>
      <c r="BU20" s="68"/>
      <c r="BV20" s="68"/>
      <c r="BW20" s="70" t="e">
        <f t="shared" ref="BW20:CR20" si="49">BW19/BW3</f>
        <v>#DIV/0!</v>
      </c>
      <c r="BX20" s="70" t="e">
        <f t="shared" si="49"/>
        <v>#DIV/0!</v>
      </c>
      <c r="BY20" s="70" t="e">
        <f t="shared" si="49"/>
        <v>#DIV/0!</v>
      </c>
      <c r="BZ20" s="70">
        <f t="shared" si="49"/>
        <v>-2.9275142499999998</v>
      </c>
      <c r="CA20" s="70">
        <f t="shared" si="49"/>
        <v>-1.7076885499999999</v>
      </c>
      <c r="CB20" s="70">
        <f t="shared" si="49"/>
        <v>-0.74071586111111098</v>
      </c>
      <c r="CC20" s="70">
        <f t="shared" si="49"/>
        <v>-0.25251132936507931</v>
      </c>
      <c r="CD20" s="70">
        <f t="shared" si="49"/>
        <v>-0.16617448214285707</v>
      </c>
      <c r="CE20" s="70">
        <f t="shared" si="49"/>
        <v>-0.15174554464285711</v>
      </c>
      <c r="CF20" s="70">
        <f t="shared" si="49"/>
        <v>-0.15174554464285711</v>
      </c>
      <c r="CG20" s="70">
        <f t="shared" si="49"/>
        <v>0.11957603954081636</v>
      </c>
      <c r="CH20" s="70">
        <f t="shared" si="49"/>
        <v>8.1480801445578274E-2</v>
      </c>
      <c r="CI20" s="70">
        <f t="shared" si="49"/>
        <v>2.7016776360545744E-3</v>
      </c>
      <c r="CJ20" s="70">
        <f t="shared" si="49"/>
        <v>0.12474093394557836</v>
      </c>
      <c r="CK20" s="70">
        <f t="shared" si="49"/>
        <v>0.29530474873663759</v>
      </c>
      <c r="CL20" s="70">
        <f t="shared" si="49"/>
        <v>0.29530474873663759</v>
      </c>
      <c r="CM20" s="70">
        <f t="shared" si="49"/>
        <v>0.34374353146906372</v>
      </c>
      <c r="CN20" s="70">
        <f t="shared" si="49"/>
        <v>0.32342607115160343</v>
      </c>
      <c r="CO20" s="70">
        <f t="shared" si="49"/>
        <v>0.43548120728515888</v>
      </c>
      <c r="CP20" s="70">
        <f t="shared" si="49"/>
        <v>0.43548120728515888</v>
      </c>
      <c r="CQ20" s="70">
        <f t="shared" si="49"/>
        <v>0.45255371405664319</v>
      </c>
      <c r="CR20" s="70">
        <f t="shared" si="49"/>
        <v>0.45255371405664319</v>
      </c>
      <c r="CU20" s="199" t="s">
        <v>138</v>
      </c>
      <c r="CV20" s="70"/>
      <c r="CW20" s="70">
        <f>CW19/CW3</f>
        <v>-1.5145546029411765</v>
      </c>
      <c r="CX20" s="70">
        <f t="shared" ref="CX20:CZ20" si="50">CX19/CX3</f>
        <v>-0.17619162458471757</v>
      </c>
      <c r="CY20" s="70">
        <f t="shared" si="50"/>
        <v>8.4631690836334622E-2</v>
      </c>
      <c r="CZ20" s="70">
        <f t="shared" si="50"/>
        <v>0.31618477741319906</v>
      </c>
      <c r="DA20" s="70">
        <f>DA19/DA3</f>
        <v>0.44467409554672738</v>
      </c>
      <c r="DR20" s="70" t="e">
        <f>DR19/DR3</f>
        <v>#DIV/0!</v>
      </c>
      <c r="DS20" s="70">
        <f>DS19/DS3</f>
        <v>-2.0916335882352941</v>
      </c>
      <c r="DT20" s="70">
        <f>DT19/DT3</f>
        <v>-0.29328427574750821</v>
      </c>
      <c r="DU20" s="70">
        <f>DU19/DU3</f>
        <v>-3.1118709163665399E-2</v>
      </c>
      <c r="DV20" s="70">
        <f>DV19/DV3</f>
        <v>0.23464026208852362</v>
      </c>
    </row>
    <row r="21" spans="1:126" ht="31">
      <c r="A21" s="87" t="s">
        <v>59</v>
      </c>
      <c r="B21" s="68">
        <f>-'Expenses (OPEX&amp;CAPEX)'!B46</f>
        <v>-100000</v>
      </c>
      <c r="C21" s="68">
        <f>-'Expenses (OPEX&amp;CAPEX)'!C46</f>
        <v>-100000</v>
      </c>
      <c r="D21" s="68">
        <f>-'Expenses (OPEX&amp;CAPEX)'!D46</f>
        <v>-100000</v>
      </c>
      <c r="E21" s="68">
        <f>-'Expenses (OPEX&amp;CAPEX)'!E46</f>
        <v>-100000</v>
      </c>
      <c r="F21" s="68">
        <f>-'Expenses (OPEX&amp;CAPEX)'!F46</f>
        <v>-100000</v>
      </c>
      <c r="G21" s="68">
        <f>-'Expenses (OPEX&amp;CAPEX)'!G46</f>
        <v>-100000</v>
      </c>
      <c r="H21" s="68">
        <f>-'Expenses (OPEX&amp;CAPEX)'!H46</f>
        <v>-100000</v>
      </c>
      <c r="I21" s="68">
        <f>-'Expenses (OPEX&amp;CAPEX)'!I46</f>
        <v>-100000</v>
      </c>
      <c r="J21" s="68">
        <f>-'Expenses (OPEX&amp;CAPEX)'!J46</f>
        <v>-100000</v>
      </c>
      <c r="K21" s="68">
        <f>-'Expenses (OPEX&amp;CAPEX)'!K46</f>
        <v>-100000</v>
      </c>
      <c r="L21" s="68">
        <f>-'Expenses (OPEX&amp;CAPEX)'!L46</f>
        <v>-100000</v>
      </c>
      <c r="M21" s="68">
        <f>-'Expenses (OPEX&amp;CAPEX)'!M46</f>
        <v>-100000</v>
      </c>
      <c r="N21" s="68">
        <f>-'Expenses (OPEX&amp;CAPEX)'!N46</f>
        <v>-100000</v>
      </c>
      <c r="O21" s="68">
        <f>-'Expenses (OPEX&amp;CAPEX)'!O46</f>
        <v>-100000</v>
      </c>
      <c r="P21" s="68">
        <f>-'Expenses (OPEX&amp;CAPEX)'!P46</f>
        <v>-100000</v>
      </c>
      <c r="Q21" s="68">
        <f>-'Expenses (OPEX&amp;CAPEX)'!Q46</f>
        <v>-100000</v>
      </c>
      <c r="R21" s="68">
        <f>-'Expenses (OPEX&amp;CAPEX)'!R46</f>
        <v>-100000</v>
      </c>
      <c r="S21" s="68">
        <f>-'Expenses (OPEX&amp;CAPEX)'!S46</f>
        <v>-100000</v>
      </c>
      <c r="T21" s="68">
        <f>-'Expenses (OPEX&amp;CAPEX)'!T46</f>
        <v>-100000</v>
      </c>
      <c r="U21" s="68">
        <f>-'Expenses (OPEX&amp;CAPEX)'!U46</f>
        <v>-100000</v>
      </c>
      <c r="V21" s="68">
        <f>-'Expenses (OPEX&amp;CAPEX)'!V46</f>
        <v>-100000</v>
      </c>
      <c r="W21" s="68">
        <f>-'Expenses (OPEX&amp;CAPEX)'!W46</f>
        <v>-100000</v>
      </c>
      <c r="X21" s="68">
        <f>-'Expenses (OPEX&amp;CAPEX)'!X46</f>
        <v>-100000</v>
      </c>
      <c r="Y21" s="68">
        <f>-'Expenses (OPEX&amp;CAPEX)'!Y46</f>
        <v>-100000</v>
      </c>
      <c r="Z21" s="68">
        <f>-'Expenses (OPEX&amp;CAPEX)'!Z46</f>
        <v>-100000</v>
      </c>
      <c r="AA21" s="68">
        <f>-'Expenses (OPEX&amp;CAPEX)'!AA46</f>
        <v>-100000</v>
      </c>
      <c r="AB21" s="68">
        <f>-'Expenses (OPEX&amp;CAPEX)'!AB46</f>
        <v>-100000</v>
      </c>
      <c r="AC21" s="68">
        <f>-'Expenses (OPEX&amp;CAPEX)'!AC46</f>
        <v>-100000</v>
      </c>
      <c r="AD21" s="68">
        <f>-'Expenses (OPEX&amp;CAPEX)'!AD46</f>
        <v>-100000</v>
      </c>
      <c r="AE21" s="68">
        <f>-'Expenses (OPEX&amp;CAPEX)'!AE46</f>
        <v>-100000</v>
      </c>
      <c r="AF21" s="68">
        <f>-'Expenses (OPEX&amp;CAPEX)'!AF46</f>
        <v>-100000</v>
      </c>
      <c r="AG21" s="68">
        <f>-'Expenses (OPEX&amp;CAPEX)'!AG46</f>
        <v>-100000</v>
      </c>
      <c r="AH21" s="68">
        <f>-'Expenses (OPEX&amp;CAPEX)'!AH46</f>
        <v>-100000</v>
      </c>
      <c r="AI21" s="68">
        <f>-'Expenses (OPEX&amp;CAPEX)'!AI46</f>
        <v>-100000</v>
      </c>
      <c r="AJ21" s="68">
        <f>-'Expenses (OPEX&amp;CAPEX)'!AJ46</f>
        <v>-100000</v>
      </c>
      <c r="AK21" s="68">
        <f>-'Expenses (OPEX&amp;CAPEX)'!AK46</f>
        <v>-100000</v>
      </c>
      <c r="AL21" s="68">
        <f>-'Expenses (OPEX&amp;CAPEX)'!AL46</f>
        <v>-100000</v>
      </c>
      <c r="AM21" s="68">
        <f>-'Expenses (OPEX&amp;CAPEX)'!AM46</f>
        <v>-100000</v>
      </c>
      <c r="AN21" s="68">
        <f>-'Expenses (OPEX&amp;CAPEX)'!AN46</f>
        <v>-100000</v>
      </c>
      <c r="AO21" s="68">
        <f>-'Expenses (OPEX&amp;CAPEX)'!AO46</f>
        <v>-100000</v>
      </c>
      <c r="AP21" s="68">
        <f>-'Expenses (OPEX&amp;CAPEX)'!AP46</f>
        <v>-100000</v>
      </c>
      <c r="AQ21" s="68">
        <f>-'Expenses (OPEX&amp;CAPEX)'!AQ46</f>
        <v>-100000</v>
      </c>
      <c r="AR21" s="68">
        <f>-'Expenses (OPEX&amp;CAPEX)'!AR46</f>
        <v>-100000</v>
      </c>
      <c r="AS21" s="68">
        <f>-'Expenses (OPEX&amp;CAPEX)'!AS46</f>
        <v>-100000</v>
      </c>
      <c r="AT21" s="68">
        <f>-'Expenses (OPEX&amp;CAPEX)'!AT46</f>
        <v>-100000</v>
      </c>
      <c r="AU21" s="68">
        <f>-'Expenses (OPEX&amp;CAPEX)'!AU46</f>
        <v>-100000</v>
      </c>
      <c r="AV21" s="68">
        <f>-'Expenses (OPEX&amp;CAPEX)'!AV46</f>
        <v>-100000</v>
      </c>
      <c r="AW21" s="68">
        <f>-'Expenses (OPEX&amp;CAPEX)'!AW46</f>
        <v>-100000</v>
      </c>
      <c r="AX21" s="68">
        <f>-'Expenses (OPEX&amp;CAPEX)'!AX46</f>
        <v>-100000</v>
      </c>
      <c r="AY21" s="68">
        <f>-'Expenses (OPEX&amp;CAPEX)'!AY46</f>
        <v>-100000</v>
      </c>
      <c r="AZ21" s="68">
        <f>-'Expenses (OPEX&amp;CAPEX)'!AZ46</f>
        <v>-100000</v>
      </c>
      <c r="BA21" s="68">
        <f>-'Expenses (OPEX&amp;CAPEX)'!BA46</f>
        <v>-100000</v>
      </c>
      <c r="BB21" s="68">
        <f>-'Expenses (OPEX&amp;CAPEX)'!BB46</f>
        <v>-100000</v>
      </c>
      <c r="BC21" s="68">
        <f>-'Expenses (OPEX&amp;CAPEX)'!BC46</f>
        <v>-100000</v>
      </c>
      <c r="BD21" s="68">
        <f>-'Expenses (OPEX&amp;CAPEX)'!BD46</f>
        <v>-100000</v>
      </c>
      <c r="BE21" s="68">
        <f>-'Expenses (OPEX&amp;CAPEX)'!BE46</f>
        <v>-100000</v>
      </c>
      <c r="BF21" s="68">
        <f>-'Expenses (OPEX&amp;CAPEX)'!BF46</f>
        <v>-100000</v>
      </c>
      <c r="BG21" s="68">
        <f>-'Expenses (OPEX&amp;CAPEX)'!BG46</f>
        <v>-100000</v>
      </c>
      <c r="BH21" s="68">
        <f>-'Expenses (OPEX&amp;CAPEX)'!BH46</f>
        <v>-100000</v>
      </c>
      <c r="BI21" s="68">
        <f>-'Expenses (OPEX&amp;CAPEX)'!BI46</f>
        <v>-100000</v>
      </c>
      <c r="BJ21" s="68">
        <f>-'Expenses (OPEX&amp;CAPEX)'!BJ46</f>
        <v>0</v>
      </c>
      <c r="BK21" s="68">
        <f>-'Expenses (OPEX&amp;CAPEX)'!BK46</f>
        <v>0</v>
      </c>
      <c r="BL21" s="68">
        <f>-'Expenses (OPEX&amp;CAPEX)'!BL46</f>
        <v>0</v>
      </c>
      <c r="BM21" s="68">
        <f>-'Expenses (OPEX&amp;CAPEX)'!BM46</f>
        <v>0</v>
      </c>
      <c r="BN21" s="68">
        <f>-'Expenses (OPEX&amp;CAPEX)'!BN46</f>
        <v>0</v>
      </c>
      <c r="BO21" s="68">
        <f>-'Expenses (OPEX&amp;CAPEX)'!BO46</f>
        <v>0</v>
      </c>
      <c r="BP21" s="32"/>
      <c r="BT21" s="87" t="s">
        <v>59</v>
      </c>
      <c r="BU21" s="68"/>
      <c r="BV21" s="68"/>
      <c r="BW21" s="68">
        <f>SUM(B21:D21)</f>
        <v>-300000</v>
      </c>
      <c r="BX21" s="68">
        <f>SUM(E21:G21)</f>
        <v>-300000</v>
      </c>
      <c r="BY21" s="68">
        <f>SUM(H21:J21)</f>
        <v>-300000</v>
      </c>
      <c r="BZ21" s="68">
        <f>SUM(K21:M21)</f>
        <v>-300000</v>
      </c>
      <c r="CA21" s="68">
        <f>SUM(N21:P21)</f>
        <v>-300000</v>
      </c>
      <c r="CB21" s="68">
        <f>SUM(Q21:S21)</f>
        <v>-300000</v>
      </c>
      <c r="CC21" s="68">
        <f>SUM(T21:V21)</f>
        <v>-300000</v>
      </c>
      <c r="CD21" s="68">
        <f>SUM(W21:Y21)</f>
        <v>-300000</v>
      </c>
      <c r="CE21" s="68">
        <f>SUM(Z21:AB21)</f>
        <v>-300000</v>
      </c>
      <c r="CF21" s="68">
        <f>SUM(AC21:AE21)</f>
        <v>-300000</v>
      </c>
      <c r="CG21" s="68">
        <f>SUM(AF21:AH21)</f>
        <v>-300000</v>
      </c>
      <c r="CH21" s="68">
        <f>SUM(AI21:AK21)</f>
        <v>-300000</v>
      </c>
      <c r="CI21" s="68">
        <f>SUM(AL21:AN21)</f>
        <v>-300000</v>
      </c>
      <c r="CJ21" s="68">
        <f>SUM(AO21:AQ21)</f>
        <v>-300000</v>
      </c>
      <c r="CK21" s="68">
        <f>SUM(AR21:AT21)</f>
        <v>-300000</v>
      </c>
      <c r="CL21" s="68">
        <f>SUM(AU21:AW21)</f>
        <v>-300000</v>
      </c>
      <c r="CM21" s="68">
        <f>SUM(AY21:BA21)</f>
        <v>-300000</v>
      </c>
      <c r="CN21" s="68">
        <f>SUM(BA21:BC21)</f>
        <v>-300000</v>
      </c>
      <c r="CO21" s="68">
        <f>SUM(BD21:BF21)</f>
        <v>-300000</v>
      </c>
      <c r="CP21" s="68">
        <f>SUM(BG21:BI21)</f>
        <v>-300000</v>
      </c>
      <c r="CQ21" s="68">
        <f t="shared" si="0"/>
        <v>0</v>
      </c>
      <c r="CR21" s="68">
        <f t="shared" si="1"/>
        <v>0</v>
      </c>
      <c r="CU21" s="199" t="s">
        <v>59</v>
      </c>
      <c r="CV21" s="68">
        <f t="shared" si="4"/>
        <v>-600000</v>
      </c>
      <c r="CW21" s="68">
        <f t="shared" si="5"/>
        <v>-1200000</v>
      </c>
      <c r="CX21" s="68">
        <f t="shared" si="6"/>
        <v>-1200000</v>
      </c>
      <c r="CY21" s="68">
        <f t="shared" si="7"/>
        <v>-1200000</v>
      </c>
      <c r="CZ21" s="68">
        <f t="shared" si="8"/>
        <v>-1200000</v>
      </c>
      <c r="DA21" s="68">
        <f t="shared" ref="DA21:DA26" si="51">SUM(CO21:CR21)</f>
        <v>-600000</v>
      </c>
      <c r="DR21" s="68">
        <f>-'Expenses (OPEX&amp;CAPEX)'!DD46</f>
        <v>0</v>
      </c>
      <c r="DS21" s="68">
        <f>-'Expenses (OPEX&amp;CAPEX)'!DF46</f>
        <v>0</v>
      </c>
      <c r="DT21" s="68">
        <f>-'Expenses (OPEX&amp;CAPEX)'!DH46</f>
        <v>0</v>
      </c>
      <c r="DU21" s="68">
        <f>-'Expenses (OPEX&amp;CAPEX)'!DJ46</f>
        <v>0</v>
      </c>
      <c r="DV21" s="68">
        <f>-'Expenses (OPEX&amp;CAPEX)'!DL46</f>
        <v>0</v>
      </c>
    </row>
    <row r="22" spans="1:126" ht="15.5">
      <c r="A22" s="87" t="s">
        <v>139</v>
      </c>
      <c r="B22" s="68">
        <f>B19+B21</f>
        <v>-452000</v>
      </c>
      <c r="C22" s="68">
        <f t="shared" ref="C22:BI22" si="52">C19+C21</f>
        <v>-452000</v>
      </c>
      <c r="D22" s="68">
        <f t="shared" si="52"/>
        <v>-452000</v>
      </c>
      <c r="E22" s="68">
        <f t="shared" si="52"/>
        <v>-452000</v>
      </c>
      <c r="F22" s="68">
        <f t="shared" si="52"/>
        <v>-452000</v>
      </c>
      <c r="G22" s="68">
        <f t="shared" si="52"/>
        <v>-452000</v>
      </c>
      <c r="H22" s="68">
        <f t="shared" si="52"/>
        <v>-452000</v>
      </c>
      <c r="I22" s="68">
        <f t="shared" si="52"/>
        <v>-452000</v>
      </c>
      <c r="J22" s="68">
        <f t="shared" si="52"/>
        <v>-452000</v>
      </c>
      <c r="K22" s="68">
        <f t="shared" si="52"/>
        <v>-1856508.5499999998</v>
      </c>
      <c r="L22" s="68">
        <f t="shared" si="52"/>
        <v>-1856508.5499999998</v>
      </c>
      <c r="M22" s="68">
        <f t="shared" si="52"/>
        <v>-1856508.5499999998</v>
      </c>
      <c r="N22" s="68">
        <f>N19+N21</f>
        <v>-1994888.5499999998</v>
      </c>
      <c r="O22" s="68">
        <f>O19+O21</f>
        <v>-1714088.5499999998</v>
      </c>
      <c r="P22" s="68">
        <f t="shared" si="52"/>
        <v>-1714088.5499999998</v>
      </c>
      <c r="Q22" s="68">
        <f t="shared" si="52"/>
        <v>-1433288.5499999998</v>
      </c>
      <c r="R22" s="68">
        <f t="shared" si="52"/>
        <v>-1433288.5499999998</v>
      </c>
      <c r="S22" s="68">
        <f t="shared" si="52"/>
        <v>-1433288.5499999998</v>
      </c>
      <c r="T22" s="68">
        <f t="shared" si="52"/>
        <v>-736328.54999999981</v>
      </c>
      <c r="U22" s="68">
        <f t="shared" si="52"/>
        <v>-736328.54999999981</v>
      </c>
      <c r="V22" s="68">
        <f t="shared" si="52"/>
        <v>-736328.54999999981</v>
      </c>
      <c r="W22" s="68">
        <f t="shared" si="52"/>
        <v>-736328.54999999981</v>
      </c>
      <c r="X22" s="68">
        <f t="shared" si="52"/>
        <v>-736328.54999999981</v>
      </c>
      <c r="Y22" s="68">
        <f t="shared" si="52"/>
        <v>-223208.54999999981</v>
      </c>
      <c r="Z22" s="68">
        <f>Z19+Z21</f>
        <v>-609865.0299999998</v>
      </c>
      <c r="AA22" s="68">
        <f t="shared" si="52"/>
        <v>-609865.0299999998</v>
      </c>
      <c r="AB22" s="68">
        <f t="shared" si="52"/>
        <v>-609865.0299999998</v>
      </c>
      <c r="AC22" s="68">
        <f t="shared" si="52"/>
        <v>-609865.0299999998</v>
      </c>
      <c r="AD22" s="68">
        <f t="shared" si="52"/>
        <v>-609865.0299999998</v>
      </c>
      <c r="AE22" s="68">
        <f t="shared" si="52"/>
        <v>-609865.0299999998</v>
      </c>
      <c r="AF22" s="68">
        <f t="shared" si="52"/>
        <v>462485.69000000018</v>
      </c>
      <c r="AG22" s="68">
        <f t="shared" si="52"/>
        <v>462485.69000000018</v>
      </c>
      <c r="AH22" s="68">
        <f t="shared" si="52"/>
        <v>462485.69000000018</v>
      </c>
      <c r="AI22" s="68">
        <f t="shared" si="52"/>
        <v>462485.69000000018</v>
      </c>
      <c r="AJ22" s="68">
        <f t="shared" si="52"/>
        <v>462485.69000000018</v>
      </c>
      <c r="AK22" s="68">
        <f t="shared" si="52"/>
        <v>-75114.309999999823</v>
      </c>
      <c r="AL22" s="68">
        <f t="shared" si="52"/>
        <v>-87291.308399999281</v>
      </c>
      <c r="AM22" s="68">
        <f t="shared" si="52"/>
        <v>-87291.308399999281</v>
      </c>
      <c r="AN22" s="68">
        <f t="shared" si="52"/>
        <v>-87291.308399999281</v>
      </c>
      <c r="AO22" s="68">
        <f t="shared" si="52"/>
        <v>633476.69160000072</v>
      </c>
      <c r="AP22" s="68">
        <f t="shared" si="52"/>
        <v>633476.69160000072</v>
      </c>
      <c r="AQ22" s="68">
        <f t="shared" si="52"/>
        <v>633476.69160000072</v>
      </c>
      <c r="AR22" s="68">
        <f t="shared" si="52"/>
        <v>2330948.6916000005</v>
      </c>
      <c r="AS22" s="68">
        <f t="shared" si="52"/>
        <v>2330948.6916000005</v>
      </c>
      <c r="AT22" s="68">
        <f t="shared" si="52"/>
        <v>2330948.6916000005</v>
      </c>
      <c r="AU22" s="68">
        <f t="shared" si="52"/>
        <v>2330948.6916000005</v>
      </c>
      <c r="AV22" s="68">
        <f t="shared" si="52"/>
        <v>2330948.6916000005</v>
      </c>
      <c r="AW22" s="68">
        <f t="shared" si="52"/>
        <v>2330948.6916000005</v>
      </c>
      <c r="AX22" s="68">
        <f t="shared" si="52"/>
        <v>3395988.1012639995</v>
      </c>
      <c r="AY22" s="68">
        <f t="shared" si="52"/>
        <v>3395988.1012639995</v>
      </c>
      <c r="AZ22" s="68">
        <f t="shared" si="52"/>
        <v>3395988.1012639995</v>
      </c>
      <c r="BA22" s="68">
        <f t="shared" si="52"/>
        <v>3094932.1012639995</v>
      </c>
      <c r="BB22" s="68">
        <f t="shared" si="52"/>
        <v>3094932.1012639995</v>
      </c>
      <c r="BC22" s="68">
        <f t="shared" si="52"/>
        <v>3094932.1012639995</v>
      </c>
      <c r="BD22" s="68">
        <f t="shared" si="52"/>
        <v>5922600.5812639985</v>
      </c>
      <c r="BE22" s="68">
        <f t="shared" si="52"/>
        <v>5922600.5812639985</v>
      </c>
      <c r="BF22" s="68">
        <f t="shared" si="52"/>
        <v>5922600.5812639985</v>
      </c>
      <c r="BG22" s="68">
        <f t="shared" si="52"/>
        <v>5922600.5812639985</v>
      </c>
      <c r="BH22" s="68">
        <f t="shared" si="52"/>
        <v>5922600.5812639985</v>
      </c>
      <c r="BI22" s="68">
        <f t="shared" si="52"/>
        <v>5922600.5812639985</v>
      </c>
      <c r="BJ22" s="68">
        <f t="shared" ref="BJ22:BO22" si="53">BJ19+BJ21</f>
        <v>7301827.4612640012</v>
      </c>
      <c r="BK22" s="68">
        <f t="shared" si="53"/>
        <v>7301827.4612640012</v>
      </c>
      <c r="BL22" s="68">
        <f t="shared" si="53"/>
        <v>7301827.4612640012</v>
      </c>
      <c r="BM22" s="68">
        <f t="shared" si="53"/>
        <v>7301827.4612640012</v>
      </c>
      <c r="BN22" s="68">
        <f t="shared" si="53"/>
        <v>7301827.4612640012</v>
      </c>
      <c r="BO22" s="68">
        <f t="shared" si="53"/>
        <v>7301827.4612640012</v>
      </c>
      <c r="BP22" s="32"/>
      <c r="BT22" s="87" t="s">
        <v>139</v>
      </c>
      <c r="BU22" s="68"/>
      <c r="BV22" s="68"/>
      <c r="BW22" s="68">
        <f>SUM(B22:D22)</f>
        <v>-1356000</v>
      </c>
      <c r="BX22" s="68">
        <f>SUM(E22:G22)</f>
        <v>-1356000</v>
      </c>
      <c r="BY22" s="68">
        <f>SUM(H22:J22)</f>
        <v>-1356000</v>
      </c>
      <c r="BZ22" s="68">
        <f>SUM(K22:M22)</f>
        <v>-5569525.6499999994</v>
      </c>
      <c r="CA22" s="68">
        <f>SUM(N22:P22)</f>
        <v>-5423065.6499999994</v>
      </c>
      <c r="CB22" s="68">
        <f>SUM(Q22:S22)</f>
        <v>-4299865.6499999994</v>
      </c>
      <c r="CC22" s="68">
        <f>SUM(T22:V22)</f>
        <v>-2208985.6499999994</v>
      </c>
      <c r="CD22" s="68">
        <f>SUM(W22:Y22)</f>
        <v>-1695865.6499999994</v>
      </c>
      <c r="CE22" s="68">
        <f>SUM(Z22:AB22)</f>
        <v>-1829595.0899999994</v>
      </c>
      <c r="CF22" s="68">
        <f>SUM(AC22:AE22)</f>
        <v>-1829595.0899999994</v>
      </c>
      <c r="CG22" s="68">
        <f>SUM(AF22:AH22)</f>
        <v>1387457.0700000005</v>
      </c>
      <c r="CH22" s="68">
        <f>SUM(AI22:AK22)</f>
        <v>849857.07000000053</v>
      </c>
      <c r="CI22" s="68">
        <f>SUM(AL22:AN22)</f>
        <v>-261873.92519999784</v>
      </c>
      <c r="CJ22" s="68">
        <f>SUM(AO22:AQ22)</f>
        <v>1900430.0748000022</v>
      </c>
      <c r="CK22" s="68">
        <f>SUM(AR22:AT22)</f>
        <v>6992846.0748000015</v>
      </c>
      <c r="CL22" s="68">
        <f>SUM(AU22:AW22)</f>
        <v>6992846.0748000015</v>
      </c>
      <c r="CM22" s="68">
        <f>SUM(AY22:BA22)</f>
        <v>9886908.303791998</v>
      </c>
      <c r="CN22" s="68">
        <f>SUM(BA22:BC22)</f>
        <v>9284796.303791998</v>
      </c>
      <c r="CO22" s="68">
        <f>SUM(BD22:BF22)</f>
        <v>17767801.743791997</v>
      </c>
      <c r="CP22" s="68">
        <f>SUM(BG22:BI22)</f>
        <v>17767801.743791997</v>
      </c>
      <c r="CQ22" s="68">
        <f t="shared" si="0"/>
        <v>21905482.383792005</v>
      </c>
      <c r="CR22" s="68">
        <f t="shared" si="1"/>
        <v>21905482.383792005</v>
      </c>
      <c r="CU22" s="199" t="s">
        <v>139</v>
      </c>
      <c r="CV22" s="68">
        <f t="shared" si="4"/>
        <v>-2712000</v>
      </c>
      <c r="CW22" s="68">
        <f t="shared" si="5"/>
        <v>-16648456.949999999</v>
      </c>
      <c r="CX22" s="68">
        <f t="shared" si="6"/>
        <v>-7564041.4799999986</v>
      </c>
      <c r="CY22" s="68">
        <f t="shared" si="7"/>
        <v>3875870.2896000054</v>
      </c>
      <c r="CZ22" s="68">
        <f t="shared" si="8"/>
        <v>33157396.757183999</v>
      </c>
      <c r="DA22" s="68">
        <f t="shared" si="51"/>
        <v>79346568.255168006</v>
      </c>
      <c r="DR22" s="68">
        <f>DR19+DR21</f>
        <v>-9279925.6500000004</v>
      </c>
      <c r="DS22" s="68">
        <f>DS19+DS21</f>
        <v>-21334662.600000001</v>
      </c>
      <c r="DT22" s="68">
        <f>DT19+DT21</f>
        <v>-10593428.039999995</v>
      </c>
      <c r="DU22" s="68">
        <f>DU19+DU21</f>
        <v>-1866375.700799996</v>
      </c>
      <c r="DV22" s="68">
        <f>DV19+DV21</f>
        <v>25496574.015167989</v>
      </c>
    </row>
    <row r="23" spans="1:126" ht="15.5">
      <c r="A23" s="87" t="s">
        <v>140</v>
      </c>
      <c r="B23" s="70" t="e">
        <f>B22/B3</f>
        <v>#DIV/0!</v>
      </c>
      <c r="C23" s="70" t="e">
        <f t="shared" ref="C23:BI23" si="54">C22/C3</f>
        <v>#DIV/0!</v>
      </c>
      <c r="D23" s="70" t="e">
        <f t="shared" si="54"/>
        <v>#DIV/0!</v>
      </c>
      <c r="E23" s="70" t="e">
        <f t="shared" si="54"/>
        <v>#DIV/0!</v>
      </c>
      <c r="F23" s="70" t="e">
        <f t="shared" si="54"/>
        <v>#DIV/0!</v>
      </c>
      <c r="G23" s="70" t="e">
        <f t="shared" si="54"/>
        <v>#DIV/0!</v>
      </c>
      <c r="H23" s="70" t="e">
        <f t="shared" si="54"/>
        <v>#DIV/0!</v>
      </c>
      <c r="I23" s="70" t="e">
        <f t="shared" si="54"/>
        <v>#DIV/0!</v>
      </c>
      <c r="J23" s="70" t="e">
        <f t="shared" si="54"/>
        <v>#DIV/0!</v>
      </c>
      <c r="K23" s="70">
        <f t="shared" si="54"/>
        <v>-3.0941809166666663</v>
      </c>
      <c r="L23" s="70">
        <f t="shared" si="54"/>
        <v>-3.0941809166666663</v>
      </c>
      <c r="M23" s="70">
        <f t="shared" si="54"/>
        <v>-3.0941809166666663</v>
      </c>
      <c r="N23" s="70">
        <f>N22/N3</f>
        <v>-3.3248142499999997</v>
      </c>
      <c r="O23" s="70">
        <f t="shared" si="54"/>
        <v>-1.4284071249999999</v>
      </c>
      <c r="P23" s="70">
        <f t="shared" si="54"/>
        <v>-1.4284071249999999</v>
      </c>
      <c r="Q23" s="70">
        <f t="shared" si="54"/>
        <v>-0.79627141666666656</v>
      </c>
      <c r="R23" s="70">
        <f t="shared" si="54"/>
        <v>-0.79627141666666656</v>
      </c>
      <c r="S23" s="70">
        <f t="shared" si="54"/>
        <v>-0.79627141666666656</v>
      </c>
      <c r="T23" s="70">
        <f t="shared" si="54"/>
        <v>-0.29219386904761896</v>
      </c>
      <c r="U23" s="70">
        <f t="shared" si="54"/>
        <v>-0.29219386904761896</v>
      </c>
      <c r="V23" s="70">
        <f t="shared" si="54"/>
        <v>-0.29219386904761896</v>
      </c>
      <c r="W23" s="70">
        <f t="shared" si="54"/>
        <v>-0.29219386904761896</v>
      </c>
      <c r="X23" s="70">
        <f t="shared" si="54"/>
        <v>-0.29219386904761896</v>
      </c>
      <c r="Y23" s="70">
        <f t="shared" si="54"/>
        <v>-6.6431116071428514E-2</v>
      </c>
      <c r="Z23" s="70">
        <f t="shared" si="54"/>
        <v>-0.18150744940476185</v>
      </c>
      <c r="AA23" s="70">
        <f t="shared" si="54"/>
        <v>-0.18150744940476185</v>
      </c>
      <c r="AB23" s="70">
        <f t="shared" si="54"/>
        <v>-0.18150744940476185</v>
      </c>
      <c r="AC23" s="70">
        <f t="shared" si="54"/>
        <v>-0.18150744940476185</v>
      </c>
      <c r="AD23" s="70">
        <f t="shared" si="54"/>
        <v>-0.18150744940476185</v>
      </c>
      <c r="AE23" s="70">
        <f t="shared" si="54"/>
        <v>-0.18150744940476185</v>
      </c>
      <c r="AF23" s="70">
        <f t="shared" si="54"/>
        <v>9.8317536139455819E-2</v>
      </c>
      <c r="AG23" s="70">
        <f t="shared" si="54"/>
        <v>9.8317536139455819E-2</v>
      </c>
      <c r="AH23" s="70">
        <f t="shared" si="54"/>
        <v>9.8317536139455819E-2</v>
      </c>
      <c r="AI23" s="70">
        <f t="shared" si="54"/>
        <v>9.8317536139455819E-2</v>
      </c>
      <c r="AJ23" s="70">
        <f t="shared" si="54"/>
        <v>9.8317536139455819E-2</v>
      </c>
      <c r="AK23" s="70">
        <f t="shared" si="54"/>
        <v>-1.5968178146258467E-2</v>
      </c>
      <c r="AL23" s="70">
        <f t="shared" si="54"/>
        <v>-1.855682576530597E-2</v>
      </c>
      <c r="AM23" s="70">
        <f t="shared" si="54"/>
        <v>-1.855682576530597E-2</v>
      </c>
      <c r="AN23" s="70">
        <f t="shared" si="54"/>
        <v>-1.855682576530597E-2</v>
      </c>
      <c r="AO23" s="70">
        <f t="shared" si="54"/>
        <v>0.10773413122448992</v>
      </c>
      <c r="AP23" s="70">
        <f t="shared" si="54"/>
        <v>0.10773413122448992</v>
      </c>
      <c r="AQ23" s="70">
        <f t="shared" si="54"/>
        <v>0.10773413122448992</v>
      </c>
      <c r="AR23" s="70">
        <f t="shared" si="54"/>
        <v>0.28315703250728869</v>
      </c>
      <c r="AS23" s="70">
        <f t="shared" si="54"/>
        <v>0.28315703250728869</v>
      </c>
      <c r="AT23" s="70">
        <f t="shared" si="54"/>
        <v>0.28315703250728869</v>
      </c>
      <c r="AU23" s="70">
        <f t="shared" si="54"/>
        <v>0.28315703250728869</v>
      </c>
      <c r="AV23" s="70">
        <f t="shared" si="54"/>
        <v>0.28315703250728869</v>
      </c>
      <c r="AW23" s="70">
        <f t="shared" si="54"/>
        <v>0.28315703250728869</v>
      </c>
      <c r="AX23" s="70">
        <f t="shared" si="54"/>
        <v>0.3437791647700032</v>
      </c>
      <c r="AY23" s="70">
        <f t="shared" si="54"/>
        <v>0.3437791647700032</v>
      </c>
      <c r="AZ23" s="70">
        <f t="shared" si="54"/>
        <v>0.3437791647700032</v>
      </c>
      <c r="BA23" s="70">
        <f t="shared" si="54"/>
        <v>0.31330297429381271</v>
      </c>
      <c r="BB23" s="70">
        <f t="shared" si="54"/>
        <v>0.31330297429381271</v>
      </c>
      <c r="BC23" s="70">
        <f t="shared" si="54"/>
        <v>0.31330297429381271</v>
      </c>
      <c r="BD23" s="70">
        <f t="shared" si="54"/>
        <v>0.42825042381530831</v>
      </c>
      <c r="BE23" s="70">
        <f t="shared" si="54"/>
        <v>0.42825042381530831</v>
      </c>
      <c r="BF23" s="70">
        <f t="shared" si="54"/>
        <v>0.42825042381530831</v>
      </c>
      <c r="BG23" s="70">
        <f t="shared" si="54"/>
        <v>0.42825042381530831</v>
      </c>
      <c r="BH23" s="70">
        <f t="shared" si="54"/>
        <v>0.42825042381530831</v>
      </c>
      <c r="BI23" s="70">
        <f t="shared" si="54"/>
        <v>0.42825042381530831</v>
      </c>
      <c r="BJ23" s="70">
        <f t="shared" ref="BJ23:BO23" si="55">BJ22/BJ3</f>
        <v>0.45255371405664313</v>
      </c>
      <c r="BK23" s="70">
        <f t="shared" si="55"/>
        <v>0.45255371405664313</v>
      </c>
      <c r="BL23" s="70">
        <f t="shared" si="55"/>
        <v>0.45255371405664313</v>
      </c>
      <c r="BM23" s="70">
        <f t="shared" si="55"/>
        <v>0.45255371405664313</v>
      </c>
      <c r="BN23" s="70">
        <f t="shared" si="55"/>
        <v>0.45255371405664313</v>
      </c>
      <c r="BO23" s="70">
        <f t="shared" si="55"/>
        <v>0.45255371405664313</v>
      </c>
      <c r="BP23" s="33"/>
      <c r="BT23" s="87" t="s">
        <v>140</v>
      </c>
      <c r="BU23" s="68"/>
      <c r="BV23" s="68"/>
      <c r="BW23" s="70" t="e">
        <f t="shared" ref="BW23:CR23" si="56">BW22/BW3</f>
        <v>#DIV/0!</v>
      </c>
      <c r="BX23" s="70" t="e">
        <f t="shared" si="56"/>
        <v>#DIV/0!</v>
      </c>
      <c r="BY23" s="70" t="e">
        <f t="shared" si="56"/>
        <v>#DIV/0!</v>
      </c>
      <c r="BZ23" s="70">
        <f t="shared" si="56"/>
        <v>-3.0941809166666663</v>
      </c>
      <c r="CA23" s="70">
        <f t="shared" si="56"/>
        <v>-1.8076885499999997</v>
      </c>
      <c r="CB23" s="70">
        <f t="shared" si="56"/>
        <v>-0.79627141666666656</v>
      </c>
      <c r="CC23" s="70">
        <f t="shared" si="56"/>
        <v>-0.29219386904761896</v>
      </c>
      <c r="CD23" s="70">
        <f t="shared" si="56"/>
        <v>-0.2018887678571428</v>
      </c>
      <c r="CE23" s="70">
        <f t="shared" si="56"/>
        <v>-0.18150744940476185</v>
      </c>
      <c r="CF23" s="70">
        <f t="shared" si="56"/>
        <v>-0.18150744940476185</v>
      </c>
      <c r="CG23" s="70">
        <f t="shared" si="56"/>
        <v>9.8317536139455819E-2</v>
      </c>
      <c r="CH23" s="70">
        <f t="shared" si="56"/>
        <v>6.0222298044217727E-2</v>
      </c>
      <c r="CI23" s="70">
        <f t="shared" si="56"/>
        <v>-1.855682576530597E-2</v>
      </c>
      <c r="CJ23" s="70">
        <f t="shared" si="56"/>
        <v>0.10773413122448992</v>
      </c>
      <c r="CK23" s="70">
        <f t="shared" si="56"/>
        <v>0.28315703250728869</v>
      </c>
      <c r="CL23" s="70">
        <f t="shared" si="56"/>
        <v>0.28315703250728869</v>
      </c>
      <c r="CM23" s="70">
        <f t="shared" si="56"/>
        <v>0.333620434611273</v>
      </c>
      <c r="CN23" s="70">
        <f t="shared" si="56"/>
        <v>0.31330297429381271</v>
      </c>
      <c r="CO23" s="70">
        <f t="shared" si="56"/>
        <v>0.42825042381530837</v>
      </c>
      <c r="CP23" s="70">
        <f t="shared" si="56"/>
        <v>0.42825042381530837</v>
      </c>
      <c r="CQ23" s="70">
        <f t="shared" si="56"/>
        <v>0.45255371405664319</v>
      </c>
      <c r="CR23" s="70">
        <f t="shared" si="56"/>
        <v>0.45255371405664319</v>
      </c>
      <c r="CU23" s="199" t="s">
        <v>140</v>
      </c>
      <c r="CV23" s="70"/>
      <c r="CW23" s="70">
        <f t="shared" ref="CW23:DA23" si="57">CW22/CW3</f>
        <v>-1.6322016617647057</v>
      </c>
      <c r="CX23" s="70">
        <f t="shared" si="57"/>
        <v>-0.20941421594684381</v>
      </c>
      <c r="CY23" s="70">
        <f t="shared" si="57"/>
        <v>6.4623687635054106E-2</v>
      </c>
      <c r="CZ23" s="70">
        <f t="shared" si="57"/>
        <v>0.30514139902288184</v>
      </c>
      <c r="DA23" s="70">
        <f t="shared" si="57"/>
        <v>0.44133681086833482</v>
      </c>
      <c r="DR23" s="70" t="e">
        <f>DR22/DR3</f>
        <v>#DIV/0!</v>
      </c>
      <c r="DS23" s="70">
        <f>DS22/DS3</f>
        <v>-2.0916335882352941</v>
      </c>
      <c r="DT23" s="70">
        <f>DT22/DT3</f>
        <v>-0.29328427574750821</v>
      </c>
      <c r="DU23" s="70">
        <f>DU22/DU3</f>
        <v>-3.1118709163665399E-2</v>
      </c>
      <c r="DV23" s="70">
        <f>DV22/DV3</f>
        <v>0.23464026208852362</v>
      </c>
    </row>
    <row r="24" spans="1:126" ht="15.5">
      <c r="A24" s="87" t="s">
        <v>174</v>
      </c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202">
        <f>-'Ключевые условия (Assumptions)'!G70</f>
        <v>-128333.33333333333</v>
      </c>
      <c r="N24" s="202">
        <f>-'Ключевые условия (Assumptions)'!H70</f>
        <v>-126194.44444444444</v>
      </c>
      <c r="O24" s="202">
        <f>-'Ключевые условия (Assumptions)'!I70</f>
        <v>-124055.55555555555</v>
      </c>
      <c r="P24" s="202">
        <f>-'Ключевые условия (Assumptions)'!J70</f>
        <v>-121916.66666666664</v>
      </c>
      <c r="Q24" s="202">
        <f>-'Ключевые условия (Assumptions)'!K70</f>
        <v>-119777.77777777775</v>
      </c>
      <c r="R24" s="202">
        <f>-'Ключевые условия (Assumptions)'!L70</f>
        <v>-117638.88888888886</v>
      </c>
      <c r="S24" s="202">
        <f>-'Ключевые условия (Assumptions)'!M70</f>
        <v>-115499.99999999996</v>
      </c>
      <c r="T24" s="202">
        <f>-'Ключевые условия (Assumptions)'!N70</f>
        <v>-113361.11111111107</v>
      </c>
      <c r="U24" s="202">
        <f>-'Ключевые условия (Assumptions)'!O70</f>
        <v>-111222.22222222218</v>
      </c>
      <c r="V24" s="202">
        <f>-'Ключевые условия (Assumptions)'!P70</f>
        <v>-109083.33333333327</v>
      </c>
      <c r="W24" s="202">
        <f>-'Ключевые условия (Assumptions)'!Q70</f>
        <v>-106944.44444444438</v>
      </c>
      <c r="X24" s="202">
        <f>-'Ключевые условия (Assumptions)'!R70</f>
        <v>-104805.55555555549</v>
      </c>
      <c r="Y24" s="202">
        <f>-'Ключевые условия (Assumptions)'!S70</f>
        <v>-102666.66666666661</v>
      </c>
      <c r="Z24" s="202">
        <f>-'Ключевые условия (Assumptions)'!T70</f>
        <v>-100527.77777777771</v>
      </c>
      <c r="AA24" s="202">
        <f>-'Ключевые условия (Assumptions)'!U70</f>
        <v>-98388.888888888818</v>
      </c>
      <c r="AB24" s="202">
        <f>-'Ключевые условия (Assumptions)'!V70</f>
        <v>-96249.999999999927</v>
      </c>
      <c r="AC24" s="202">
        <f>-'Ключевые условия (Assumptions)'!W70</f>
        <v>-94111.111111111022</v>
      </c>
      <c r="AD24" s="202">
        <f>-'Ключевые условия (Assumptions)'!X70</f>
        <v>-91972.222222222132</v>
      </c>
      <c r="AE24" s="202">
        <f>-'Ключевые условия (Assumptions)'!Y70</f>
        <v>-89833.333333333241</v>
      </c>
      <c r="AF24" s="202">
        <f>-'Ключевые условия (Assumptions)'!Z70</f>
        <v>-87694.444444444336</v>
      </c>
      <c r="AG24" s="202">
        <f>-'Ключевые условия (Assumptions)'!AA70</f>
        <v>-85555.555555555446</v>
      </c>
      <c r="AH24" s="202">
        <f>-'Ключевые условия (Assumptions)'!AB70</f>
        <v>-83416.666666666555</v>
      </c>
      <c r="AI24" s="202">
        <f>-'Ключевые условия (Assumptions)'!AC70</f>
        <v>-81277.77777777765</v>
      </c>
      <c r="AJ24" s="202">
        <f>-'Ключевые условия (Assumptions)'!AD70</f>
        <v>-79138.88888888876</v>
      </c>
      <c r="AK24" s="202">
        <f>-'Ключевые условия (Assumptions)'!AE70</f>
        <v>-76999.999999999869</v>
      </c>
      <c r="AL24" s="202">
        <f>-'Ключевые условия (Assumptions)'!AF70</f>
        <v>-74861.111111110979</v>
      </c>
      <c r="AM24" s="202">
        <f>-'Ключевые условия (Assumptions)'!AG70</f>
        <v>-72722.222222222088</v>
      </c>
      <c r="AN24" s="202">
        <f>-'Ключевые условия (Assumptions)'!AH70</f>
        <v>-70583.333333333212</v>
      </c>
      <c r="AO24" s="202">
        <f>-'Ключевые условия (Assumptions)'!AI70</f>
        <v>-68444.444444444322</v>
      </c>
      <c r="AP24" s="202">
        <f>-'Ключевые условия (Assumptions)'!AJ70</f>
        <v>-66305.555555555431</v>
      </c>
      <c r="AQ24" s="202">
        <f>-'Ключевые условия (Assumptions)'!AK70</f>
        <v>-64166.666666666548</v>
      </c>
      <c r="AR24" s="202">
        <f>-'Ключевые условия (Assumptions)'!AL70</f>
        <v>-62027.777777777665</v>
      </c>
      <c r="AS24" s="202">
        <f>-'Ключевые условия (Assumptions)'!AM70</f>
        <v>-59888.888888888781</v>
      </c>
      <c r="AT24" s="202">
        <f>-'Ключевые условия (Assumptions)'!AN70</f>
        <v>-57749.999999999891</v>
      </c>
      <c r="AU24" s="202">
        <f>-'Ключевые условия (Assumptions)'!AO70</f>
        <v>-55611.111111111008</v>
      </c>
      <c r="AV24" s="202">
        <f>-'Ключевые условия (Assumptions)'!AP70</f>
        <v>-53472.222222222124</v>
      </c>
      <c r="AW24" s="202">
        <f>-'Ключевые условия (Assumptions)'!AQ70</f>
        <v>-51333.333333333227</v>
      </c>
      <c r="AX24" s="202">
        <f>-'Ключевые условия (Assumptions)'!AR70</f>
        <v>-49194.444444444343</v>
      </c>
      <c r="AY24" s="202">
        <f>-'Ключевые условия (Assumptions)'!AS70</f>
        <v>-47055.555555555453</v>
      </c>
      <c r="AZ24" s="202">
        <f>-'Ключевые условия (Assumptions)'!AT70</f>
        <v>-44916.66666666657</v>
      </c>
      <c r="BA24" s="202">
        <f>-'Ключевые условия (Assumptions)'!AU70</f>
        <v>-42777.777777777686</v>
      </c>
      <c r="BB24" s="202">
        <f>-'Ключевые условия (Assumptions)'!AV70</f>
        <v>-40638.888888888803</v>
      </c>
      <c r="BC24" s="202">
        <f>-'Ключевые условия (Assumptions)'!AW70</f>
        <v>-38499.999999999913</v>
      </c>
      <c r="BD24" s="202">
        <f>-'Ключевые условия (Assumptions)'!AX70</f>
        <v>-36361.111111111022</v>
      </c>
      <c r="BE24" s="202">
        <f>-'Ключевые условия (Assumptions)'!AY70</f>
        <v>-34222.222222222139</v>
      </c>
      <c r="BF24" s="202">
        <f>-'Ключевые условия (Assumptions)'!AZ70</f>
        <v>-32083.333333333245</v>
      </c>
      <c r="BG24" s="202">
        <f>-'Ключевые условия (Assumptions)'!BA70</f>
        <v>-29944.444444444354</v>
      </c>
      <c r="BH24" s="202">
        <f>-'Ключевые условия (Assumptions)'!BB70</f>
        <v>-27805.555555555464</v>
      </c>
      <c r="BI24" s="202">
        <f>-'Ключевые условия (Assumptions)'!BC70</f>
        <v>-25666.666666666573</v>
      </c>
      <c r="BJ24" s="202">
        <f>-'Ключевые условия (Assumptions)'!BD70</f>
        <v>-23527.777777777683</v>
      </c>
      <c r="BK24" s="202">
        <f>-'Ключевые условия (Assumptions)'!BE70</f>
        <v>-21388.888888888792</v>
      </c>
      <c r="BL24" s="202">
        <f>-'Ключевые условия (Assumptions)'!BF70</f>
        <v>-19249.999999999902</v>
      </c>
      <c r="BM24" s="202">
        <f>-'Ключевые условия (Assumptions)'!BG70</f>
        <v>-17111.111111111015</v>
      </c>
      <c r="BN24" s="202">
        <f>-'Ключевые условия (Assumptions)'!BH70</f>
        <v>-14972.222222222124</v>
      </c>
      <c r="BO24" s="202">
        <f>-'Ключевые условия (Assumptions)'!BI70</f>
        <v>-12833.333333333236</v>
      </c>
      <c r="BP24" s="217"/>
      <c r="BT24" s="87" t="s">
        <v>174</v>
      </c>
      <c r="BU24" s="68"/>
      <c r="BV24" s="68"/>
      <c r="BW24" s="68">
        <f>SUM(B24:D24)</f>
        <v>0</v>
      </c>
      <c r="BX24" s="68">
        <f>SUM(E24:G24)</f>
        <v>0</v>
      </c>
      <c r="BY24" s="68">
        <f>SUM(H24:J24)</f>
        <v>0</v>
      </c>
      <c r="BZ24" s="68">
        <f>SUM(K24:M24)</f>
        <v>-128333.33333333333</v>
      </c>
      <c r="CA24" s="68">
        <f>SUM(N24:P24)</f>
        <v>-372166.66666666663</v>
      </c>
      <c r="CB24" s="68">
        <f>SUM(Q24:S24)</f>
        <v>-352916.66666666657</v>
      </c>
      <c r="CC24" s="68">
        <f>SUM(T24:V24)</f>
        <v>-333666.66666666651</v>
      </c>
      <c r="CD24" s="68">
        <f>SUM(W24:Y24)</f>
        <v>-314416.66666666651</v>
      </c>
      <c r="CE24" s="68">
        <f>SUM(Z24:AB24)</f>
        <v>-295166.66666666645</v>
      </c>
      <c r="CF24" s="68">
        <f>SUM(AC24:AE24)</f>
        <v>-275916.6666666664</v>
      </c>
      <c r="CG24" s="68">
        <f>SUM(AF24:AH24)</f>
        <v>-256666.66666666634</v>
      </c>
      <c r="CH24" s="68">
        <f>SUM(AI24:AK24)</f>
        <v>-237416.66666666628</v>
      </c>
      <c r="CI24" s="68">
        <f>SUM(AL24:AN24)</f>
        <v>-218166.66666666628</v>
      </c>
      <c r="CJ24" s="68">
        <f>SUM(AO24:AQ24)</f>
        <v>-198916.66666666631</v>
      </c>
      <c r="CK24" s="68">
        <f>SUM(AR24:AT24)</f>
        <v>-179666.66666666634</v>
      </c>
      <c r="CL24" s="68">
        <f>SUM(AU24:AW24)</f>
        <v>-160416.66666666637</v>
      </c>
      <c r="CM24" s="68">
        <f>SUM(AY24:BA24)</f>
        <v>-134749.99999999971</v>
      </c>
      <c r="CN24" s="68">
        <f>SUM(BA24:BC24)</f>
        <v>-121916.6666666664</v>
      </c>
      <c r="CO24" s="68">
        <f>SUM(BD24:BF24)</f>
        <v>-102666.66666666641</v>
      </c>
      <c r="CP24" s="68">
        <f>SUM(BG24:BI24)</f>
        <v>-83416.666666666395</v>
      </c>
      <c r="CQ24" s="68">
        <f t="shared" si="0"/>
        <v>-64166.66666666638</v>
      </c>
      <c r="CR24" s="68">
        <f t="shared" si="1"/>
        <v>-44916.666666666373</v>
      </c>
      <c r="CU24" s="199" t="s">
        <v>174</v>
      </c>
      <c r="CV24" s="68">
        <f t="shared" si="4"/>
        <v>0</v>
      </c>
      <c r="CW24" s="68">
        <f t="shared" si="5"/>
        <v>-853416.66666666651</v>
      </c>
      <c r="CX24" s="68">
        <f t="shared" si="6"/>
        <v>-1219166.666666666</v>
      </c>
      <c r="CY24" s="68">
        <f t="shared" si="7"/>
        <v>-911166.66666666511</v>
      </c>
      <c r="CZ24" s="68">
        <f t="shared" si="8"/>
        <v>-596749.99999999884</v>
      </c>
      <c r="DA24" s="68">
        <f t="shared" si="51"/>
        <v>-295166.66666666558</v>
      </c>
      <c r="DR24" s="70"/>
      <c r="DS24" s="70"/>
      <c r="DT24" s="70"/>
      <c r="DU24" s="70"/>
      <c r="DV24" s="70"/>
    </row>
    <row r="25" spans="1:126" ht="15.5">
      <c r="A25" s="87" t="s">
        <v>20</v>
      </c>
      <c r="B25" s="68">
        <f>(-B22+B24)*20%</f>
        <v>90400</v>
      </c>
      <c r="C25" s="68">
        <f t="shared" ref="C25:BI25" si="58">(-C22+C24)*20%</f>
        <v>90400</v>
      </c>
      <c r="D25" s="68">
        <f t="shared" si="58"/>
        <v>90400</v>
      </c>
      <c r="E25" s="68">
        <f t="shared" si="58"/>
        <v>90400</v>
      </c>
      <c r="F25" s="68">
        <f t="shared" si="58"/>
        <v>90400</v>
      </c>
      <c r="G25" s="68">
        <f t="shared" si="58"/>
        <v>90400</v>
      </c>
      <c r="H25" s="68">
        <f t="shared" si="58"/>
        <v>90400</v>
      </c>
      <c r="I25" s="68">
        <f t="shared" si="58"/>
        <v>90400</v>
      </c>
      <c r="J25" s="68">
        <f t="shared" si="58"/>
        <v>90400</v>
      </c>
      <c r="K25" s="68">
        <f t="shared" si="58"/>
        <v>371301.70999999996</v>
      </c>
      <c r="L25" s="68">
        <f t="shared" si="58"/>
        <v>371301.70999999996</v>
      </c>
      <c r="M25" s="68">
        <f t="shared" si="58"/>
        <v>345635.04333333333</v>
      </c>
      <c r="N25" s="68">
        <f t="shared" si="58"/>
        <v>373738.82111111109</v>
      </c>
      <c r="O25" s="68">
        <f t="shared" si="58"/>
        <v>318006.5988888889</v>
      </c>
      <c r="P25" s="68">
        <f t="shared" si="58"/>
        <v>318434.37666666665</v>
      </c>
      <c r="Q25" s="68">
        <f t="shared" si="58"/>
        <v>262702.1544444444</v>
      </c>
      <c r="R25" s="68">
        <f t="shared" si="58"/>
        <v>263129.93222222221</v>
      </c>
      <c r="S25" s="68">
        <f t="shared" si="58"/>
        <v>263557.70999999996</v>
      </c>
      <c r="T25" s="68">
        <f t="shared" si="58"/>
        <v>124593.48777777777</v>
      </c>
      <c r="U25" s="68">
        <f t="shared" si="58"/>
        <v>125021.26555555554</v>
      </c>
      <c r="V25" s="68">
        <f t="shared" si="58"/>
        <v>125449.04333333332</v>
      </c>
      <c r="W25" s="68">
        <f t="shared" si="58"/>
        <v>125876.82111111109</v>
      </c>
      <c r="X25" s="68">
        <f t="shared" si="58"/>
        <v>126304.59888888887</v>
      </c>
      <c r="Y25" s="68">
        <f t="shared" si="58"/>
        <v>24108.376666666642</v>
      </c>
      <c r="Z25" s="68">
        <f t="shared" si="58"/>
        <v>101867.45044444443</v>
      </c>
      <c r="AA25" s="68">
        <f t="shared" si="58"/>
        <v>102295.2282222222</v>
      </c>
      <c r="AB25" s="68">
        <f t="shared" si="58"/>
        <v>102723.00599999998</v>
      </c>
      <c r="AC25" s="68">
        <f t="shared" si="58"/>
        <v>103150.78377777776</v>
      </c>
      <c r="AD25" s="68">
        <f t="shared" si="58"/>
        <v>103578.56155555554</v>
      </c>
      <c r="AE25" s="68">
        <f t="shared" si="58"/>
        <v>104006.33933333331</v>
      </c>
      <c r="AF25" s="68">
        <f t="shared" si="58"/>
        <v>-110036.02688888891</v>
      </c>
      <c r="AG25" s="68">
        <f t="shared" si="58"/>
        <v>-109608.24911111114</v>
      </c>
      <c r="AH25" s="68">
        <f t="shared" si="58"/>
        <v>-109180.47133333335</v>
      </c>
      <c r="AI25" s="68">
        <f t="shared" si="58"/>
        <v>-108752.69355555557</v>
      </c>
      <c r="AJ25" s="68">
        <f t="shared" si="58"/>
        <v>-108324.91577777779</v>
      </c>
      <c r="AK25" s="68">
        <f t="shared" si="58"/>
        <v>-377.13800000000924</v>
      </c>
      <c r="AL25" s="68">
        <f t="shared" si="58"/>
        <v>2486.0394577776606</v>
      </c>
      <c r="AM25" s="68">
        <f t="shared" si="58"/>
        <v>2913.8172355554389</v>
      </c>
      <c r="AN25" s="68">
        <f t="shared" si="58"/>
        <v>3341.595013333214</v>
      </c>
      <c r="AO25" s="68">
        <f t="shared" si="58"/>
        <v>-140384.227208889</v>
      </c>
      <c r="AP25" s="68">
        <f t="shared" si="58"/>
        <v>-139956.44943111122</v>
      </c>
      <c r="AQ25" s="68">
        <f t="shared" si="58"/>
        <v>-139528.67165333344</v>
      </c>
      <c r="AR25" s="68">
        <f t="shared" si="58"/>
        <v>-478595.29387555562</v>
      </c>
      <c r="AS25" s="68">
        <f t="shared" si="58"/>
        <v>-478167.51609777793</v>
      </c>
      <c r="AT25" s="68">
        <f t="shared" si="58"/>
        <v>-477739.73832000012</v>
      </c>
      <c r="AU25" s="68">
        <f t="shared" si="58"/>
        <v>-477311.96054222231</v>
      </c>
      <c r="AV25" s="68">
        <f t="shared" si="58"/>
        <v>-476884.1827644445</v>
      </c>
      <c r="AW25" s="68">
        <f t="shared" si="58"/>
        <v>-476456.40498666675</v>
      </c>
      <c r="AX25" s="68">
        <f t="shared" si="58"/>
        <v>-689036.50914168882</v>
      </c>
      <c r="AY25" s="68">
        <f t="shared" si="58"/>
        <v>-688608.73136391107</v>
      </c>
      <c r="AZ25" s="68">
        <f t="shared" si="58"/>
        <v>-688180.9535861332</v>
      </c>
      <c r="BA25" s="68">
        <f t="shared" si="58"/>
        <v>-627541.97580835538</v>
      </c>
      <c r="BB25" s="68">
        <f t="shared" si="58"/>
        <v>-627114.19803057774</v>
      </c>
      <c r="BC25" s="68">
        <f t="shared" si="58"/>
        <v>-626686.42025279987</v>
      </c>
      <c r="BD25" s="68">
        <f t="shared" si="58"/>
        <v>-1191792.338475022</v>
      </c>
      <c r="BE25" s="68">
        <f t="shared" si="58"/>
        <v>-1191364.5606972442</v>
      </c>
      <c r="BF25" s="68">
        <f t="shared" si="58"/>
        <v>-1190936.7829194663</v>
      </c>
      <c r="BG25" s="68">
        <f t="shared" si="58"/>
        <v>-1190509.0051416885</v>
      </c>
      <c r="BH25" s="68">
        <f t="shared" si="58"/>
        <v>-1190081.2273639108</v>
      </c>
      <c r="BI25" s="68">
        <f t="shared" si="58"/>
        <v>-1189653.4495861332</v>
      </c>
      <c r="BJ25" s="68">
        <f t="shared" ref="BJ25:BO25" si="59">(-BJ22+BJ24)*20%</f>
        <v>-1465071.0478083559</v>
      </c>
      <c r="BK25" s="68">
        <f t="shared" si="59"/>
        <v>-1464643.2700305781</v>
      </c>
      <c r="BL25" s="68">
        <f t="shared" si="59"/>
        <v>-1464215.4922528004</v>
      </c>
      <c r="BM25" s="68">
        <f t="shared" si="59"/>
        <v>-1463787.7144750226</v>
      </c>
      <c r="BN25" s="68">
        <f t="shared" si="59"/>
        <v>-1463359.9366972446</v>
      </c>
      <c r="BO25" s="68">
        <f t="shared" si="59"/>
        <v>-1462932.1589194669</v>
      </c>
      <c r="BP25" s="32"/>
      <c r="BT25" s="87" t="s">
        <v>20</v>
      </c>
      <c r="BU25" s="68"/>
      <c r="BV25" s="68"/>
      <c r="BW25" s="68">
        <f>SUM(B25:D25)</f>
        <v>271200</v>
      </c>
      <c r="BX25" s="68">
        <f>SUM(E25:G25)</f>
        <v>271200</v>
      </c>
      <c r="BY25" s="68">
        <f>SUM(H25:J25)</f>
        <v>271200</v>
      </c>
      <c r="BZ25" s="68">
        <f>SUM(K25:M25)</f>
        <v>1088238.4633333334</v>
      </c>
      <c r="CA25" s="68">
        <f>SUM(N25:P25)</f>
        <v>1010179.7966666666</v>
      </c>
      <c r="CB25" s="68">
        <f>SUM(Q25:S25)</f>
        <v>789389.79666666663</v>
      </c>
      <c r="CC25" s="68">
        <f>SUM(T25:V25)</f>
        <v>375063.79666666663</v>
      </c>
      <c r="CD25" s="68">
        <f>SUM(W25:Y25)</f>
        <v>276289.79666666657</v>
      </c>
      <c r="CE25" s="68">
        <f>SUM(Z25:AB25)</f>
        <v>306885.68466666661</v>
      </c>
      <c r="CF25" s="68">
        <f>SUM(AC25:AE25)</f>
        <v>310735.68466666661</v>
      </c>
      <c r="CG25" s="68">
        <f>SUM(AF25:AH25)</f>
        <v>-328824.74733333342</v>
      </c>
      <c r="CH25" s="68">
        <f>SUM(AI25:AK25)</f>
        <v>-217454.74733333336</v>
      </c>
      <c r="CI25" s="68">
        <f>SUM(AL25:AN25)</f>
        <v>8741.4517066663138</v>
      </c>
      <c r="CJ25" s="68">
        <f>SUM(AO25:AQ25)</f>
        <v>-419869.34829333366</v>
      </c>
      <c r="CK25" s="68">
        <f>SUM(AR25:AT25)</f>
        <v>-1434502.5482933335</v>
      </c>
      <c r="CL25" s="68">
        <f>SUM(AU25:AW25)</f>
        <v>-1430652.5482933335</v>
      </c>
      <c r="CM25" s="68">
        <f>SUM(AY25:BA25)</f>
        <v>-2004331.6607583999</v>
      </c>
      <c r="CN25" s="68">
        <f>SUM(BA25:BC25)</f>
        <v>-1881342.594091733</v>
      </c>
      <c r="CO25" s="68">
        <f>SUM(BD25:BF25)</f>
        <v>-3574093.6820917325</v>
      </c>
      <c r="CP25" s="68">
        <f>SUM(BG25:BI25)</f>
        <v>-3570243.6820917325</v>
      </c>
      <c r="CQ25" s="68">
        <f t="shared" si="0"/>
        <v>-4393929.8100917349</v>
      </c>
      <c r="CR25" s="68">
        <f t="shared" si="1"/>
        <v>-4390079.8100917339</v>
      </c>
      <c r="CU25" s="199" t="s">
        <v>20</v>
      </c>
      <c r="CV25" s="68">
        <f t="shared" si="4"/>
        <v>542400</v>
      </c>
      <c r="CW25" s="68">
        <f t="shared" si="5"/>
        <v>3159008.0566666666</v>
      </c>
      <c r="CX25" s="68">
        <f t="shared" si="6"/>
        <v>1268974.9626666666</v>
      </c>
      <c r="CY25" s="68">
        <f t="shared" si="7"/>
        <v>-957407.39125333412</v>
      </c>
      <c r="CZ25" s="68">
        <f t="shared" si="8"/>
        <v>-6750829.3514368003</v>
      </c>
      <c r="DA25" s="68">
        <f t="shared" si="51"/>
        <v>-15928346.984366935</v>
      </c>
      <c r="DR25" s="68">
        <f>SUM(B25:M25)</f>
        <v>1901838.4633333334</v>
      </c>
      <c r="DS25" s="68">
        <f>SUM(N25:Y25)</f>
        <v>2450923.1866666661</v>
      </c>
      <c r="DT25" s="68">
        <f>SUM(Z25:AK25)</f>
        <v>71341.874666666437</v>
      </c>
      <c r="DU25" s="68">
        <f>SUM(AL25:AW25)</f>
        <v>-3276282.9931733347</v>
      </c>
      <c r="DV25" s="68">
        <f>SUM(AX25:BI25)</f>
        <v>-11091506.152366931</v>
      </c>
    </row>
    <row r="26" spans="1:126" ht="15.5">
      <c r="A26" s="90" t="s">
        <v>143</v>
      </c>
      <c r="B26" s="68">
        <f t="shared" ref="B26:AG26" si="60">B22+B25</f>
        <v>-361600</v>
      </c>
      <c r="C26" s="68">
        <f t="shared" si="60"/>
        <v>-361600</v>
      </c>
      <c r="D26" s="68">
        <f t="shared" si="60"/>
        <v>-361600</v>
      </c>
      <c r="E26" s="68">
        <f t="shared" si="60"/>
        <v>-361600</v>
      </c>
      <c r="F26" s="68">
        <f t="shared" si="60"/>
        <v>-361600</v>
      </c>
      <c r="G26" s="68">
        <f t="shared" si="60"/>
        <v>-361600</v>
      </c>
      <c r="H26" s="68">
        <f t="shared" si="60"/>
        <v>-361600</v>
      </c>
      <c r="I26" s="68">
        <f t="shared" si="60"/>
        <v>-361600</v>
      </c>
      <c r="J26" s="68">
        <f t="shared" si="60"/>
        <v>-361600</v>
      </c>
      <c r="K26" s="68">
        <f t="shared" si="60"/>
        <v>-1485206.8399999999</v>
      </c>
      <c r="L26" s="68">
        <f t="shared" si="60"/>
        <v>-1485206.8399999999</v>
      </c>
      <c r="M26" s="68">
        <f t="shared" si="60"/>
        <v>-1510873.5066666664</v>
      </c>
      <c r="N26" s="68">
        <f t="shared" si="60"/>
        <v>-1621149.7288888888</v>
      </c>
      <c r="O26" s="68">
        <f t="shared" si="60"/>
        <v>-1396081.9511111109</v>
      </c>
      <c r="P26" s="68">
        <f t="shared" si="60"/>
        <v>-1395654.1733333331</v>
      </c>
      <c r="Q26" s="68">
        <f t="shared" si="60"/>
        <v>-1170586.3955555554</v>
      </c>
      <c r="R26" s="68">
        <f t="shared" si="60"/>
        <v>-1170158.6177777776</v>
      </c>
      <c r="S26" s="68">
        <f t="shared" si="60"/>
        <v>-1169730.8399999999</v>
      </c>
      <c r="T26" s="68">
        <f t="shared" si="60"/>
        <v>-611735.0622222221</v>
      </c>
      <c r="U26" s="68">
        <f t="shared" si="60"/>
        <v>-611307.28444444423</v>
      </c>
      <c r="V26" s="68">
        <f t="shared" si="60"/>
        <v>-610879.50666666648</v>
      </c>
      <c r="W26" s="68">
        <f t="shared" si="60"/>
        <v>-610451.72888888873</v>
      </c>
      <c r="X26" s="68">
        <f t="shared" si="60"/>
        <v>-610023.95111111098</v>
      </c>
      <c r="Y26" s="68">
        <f t="shared" si="60"/>
        <v>-199100.17333333316</v>
      </c>
      <c r="Z26" s="68">
        <f t="shared" si="60"/>
        <v>-507997.57955555536</v>
      </c>
      <c r="AA26" s="68">
        <f t="shared" si="60"/>
        <v>-507569.80177777761</v>
      </c>
      <c r="AB26" s="68">
        <f t="shared" si="60"/>
        <v>-507142.0239999998</v>
      </c>
      <c r="AC26" s="68">
        <f t="shared" si="60"/>
        <v>-506714.24622222205</v>
      </c>
      <c r="AD26" s="68">
        <f t="shared" si="60"/>
        <v>-506286.46844444424</v>
      </c>
      <c r="AE26" s="68">
        <f t="shared" si="60"/>
        <v>-505858.69066666649</v>
      </c>
      <c r="AF26" s="68">
        <f t="shared" si="60"/>
        <v>352449.66311111127</v>
      </c>
      <c r="AG26" s="68">
        <f t="shared" si="60"/>
        <v>352877.44088888902</v>
      </c>
      <c r="AH26" s="68">
        <f t="shared" ref="AH26:BI26" si="61">AH22+AH25</f>
        <v>353305.21866666683</v>
      </c>
      <c r="AI26" s="68">
        <f t="shared" si="61"/>
        <v>353732.99644444464</v>
      </c>
      <c r="AJ26" s="68">
        <f t="shared" si="61"/>
        <v>354160.77422222239</v>
      </c>
      <c r="AK26" s="68">
        <f t="shared" si="61"/>
        <v>-75491.447999999829</v>
      </c>
      <c r="AL26" s="68">
        <f t="shared" si="61"/>
        <v>-84805.268942221621</v>
      </c>
      <c r="AM26" s="68">
        <f t="shared" si="61"/>
        <v>-84377.49116444384</v>
      </c>
      <c r="AN26" s="68">
        <f t="shared" si="61"/>
        <v>-83949.713386666073</v>
      </c>
      <c r="AO26" s="68">
        <f t="shared" si="61"/>
        <v>493092.46439111175</v>
      </c>
      <c r="AP26" s="68">
        <f t="shared" si="61"/>
        <v>493520.2421688895</v>
      </c>
      <c r="AQ26" s="68">
        <f t="shared" si="61"/>
        <v>493948.01994666725</v>
      </c>
      <c r="AR26" s="68">
        <f t="shared" si="61"/>
        <v>1852353.397724445</v>
      </c>
      <c r="AS26" s="68">
        <f t="shared" si="61"/>
        <v>1852781.1755022225</v>
      </c>
      <c r="AT26" s="68">
        <f t="shared" si="61"/>
        <v>1853208.9532800005</v>
      </c>
      <c r="AU26" s="68">
        <f t="shared" si="61"/>
        <v>1853636.7310577782</v>
      </c>
      <c r="AV26" s="68">
        <f t="shared" si="61"/>
        <v>1854064.508835556</v>
      </c>
      <c r="AW26" s="68">
        <f t="shared" si="61"/>
        <v>1854492.2866133337</v>
      </c>
      <c r="AX26" s="68">
        <f t="shared" si="61"/>
        <v>2706951.5921223108</v>
      </c>
      <c r="AY26" s="68">
        <f t="shared" si="61"/>
        <v>2707379.3699000883</v>
      </c>
      <c r="AZ26" s="68">
        <f t="shared" si="61"/>
        <v>2707807.1476778663</v>
      </c>
      <c r="BA26" s="68">
        <f t="shared" si="61"/>
        <v>2467390.125455644</v>
      </c>
      <c r="BB26" s="68">
        <f t="shared" si="61"/>
        <v>2467817.903233422</v>
      </c>
      <c r="BC26" s="68">
        <f t="shared" si="61"/>
        <v>2468245.6810111995</v>
      </c>
      <c r="BD26" s="68">
        <f t="shared" si="61"/>
        <v>4730808.2427889761</v>
      </c>
      <c r="BE26" s="68">
        <f t="shared" si="61"/>
        <v>4731236.020566754</v>
      </c>
      <c r="BF26" s="68">
        <f t="shared" si="61"/>
        <v>4731663.798344532</v>
      </c>
      <c r="BG26" s="68">
        <f t="shared" si="61"/>
        <v>4732091.57612231</v>
      </c>
      <c r="BH26" s="68">
        <f t="shared" si="61"/>
        <v>4732519.353900088</v>
      </c>
      <c r="BI26" s="68">
        <f t="shared" si="61"/>
        <v>4732947.1316778651</v>
      </c>
      <c r="BJ26" s="68">
        <f t="shared" ref="BJ26:BO26" si="62">BJ22+BJ25</f>
        <v>5836756.4134556456</v>
      </c>
      <c r="BK26" s="68">
        <f t="shared" si="62"/>
        <v>5837184.1912334226</v>
      </c>
      <c r="BL26" s="68">
        <f t="shared" si="62"/>
        <v>5837611.9690112006</v>
      </c>
      <c r="BM26" s="68">
        <f t="shared" si="62"/>
        <v>5838039.7467889786</v>
      </c>
      <c r="BN26" s="68">
        <f t="shared" si="62"/>
        <v>5838467.5245667566</v>
      </c>
      <c r="BO26" s="68">
        <f t="shared" si="62"/>
        <v>5838895.3023445345</v>
      </c>
      <c r="BP26" s="32"/>
      <c r="BT26" s="90" t="s">
        <v>143</v>
      </c>
      <c r="BU26" s="68"/>
      <c r="BV26" s="68"/>
      <c r="BW26" s="68">
        <f>SUM(B26:D26)</f>
        <v>-1084800</v>
      </c>
      <c r="BX26" s="68">
        <f>SUM(E26:G26)</f>
        <v>-1084800</v>
      </c>
      <c r="BY26" s="68">
        <f>SUM(H26:J26)</f>
        <v>-1084800</v>
      </c>
      <c r="BZ26" s="68">
        <f>SUM(K26:M26)</f>
        <v>-4481287.1866666656</v>
      </c>
      <c r="CA26" s="68">
        <f>SUM(N26:P26)</f>
        <v>-4412885.8533333326</v>
      </c>
      <c r="CB26" s="68">
        <f>SUM(Q26:S26)</f>
        <v>-3510475.8533333326</v>
      </c>
      <c r="CC26" s="68">
        <f>SUM(T26:V26)</f>
        <v>-1833921.8533333326</v>
      </c>
      <c r="CD26" s="68">
        <f>SUM(W26:Y26)</f>
        <v>-1419575.8533333328</v>
      </c>
      <c r="CE26" s="68">
        <f>SUM(Z26:AB26)</f>
        <v>-1522709.4053333327</v>
      </c>
      <c r="CF26" s="68">
        <f>SUM(AC26:AE26)</f>
        <v>-1518859.4053333327</v>
      </c>
      <c r="CG26" s="68">
        <f>SUM(AF26:AH26)</f>
        <v>1058632.3226666672</v>
      </c>
      <c r="CH26" s="68">
        <f>SUM(AI26:AK26)</f>
        <v>632402.32266666717</v>
      </c>
      <c r="CI26" s="68">
        <f>SUM(AL26:AN26)</f>
        <v>-253132.47349333152</v>
      </c>
      <c r="CJ26" s="68">
        <f>SUM(AO26:AQ26)</f>
        <v>1480560.7265066686</v>
      </c>
      <c r="CK26" s="68">
        <f>SUM(AR26:AT26)</f>
        <v>5558343.526506668</v>
      </c>
      <c r="CL26" s="68">
        <f>SUM(AU26:AW26)</f>
        <v>5562193.526506668</v>
      </c>
      <c r="CM26" s="68">
        <f>SUM(AY26:BA26)</f>
        <v>7882576.6430335985</v>
      </c>
      <c r="CN26" s="68">
        <f>SUM(BA26:BC26)</f>
        <v>7403453.7097002659</v>
      </c>
      <c r="CO26" s="68">
        <f>SUM(BD26:BF26)</f>
        <v>14193708.061700262</v>
      </c>
      <c r="CP26" s="68">
        <f>SUM(BG26:BI26)</f>
        <v>14197558.061700262</v>
      </c>
      <c r="CQ26" s="68">
        <f t="shared" si="0"/>
        <v>17511552.573700272</v>
      </c>
      <c r="CR26" s="68">
        <f t="shared" si="1"/>
        <v>17515402.573700272</v>
      </c>
      <c r="CU26" s="243" t="s">
        <v>143</v>
      </c>
      <c r="CV26" s="68">
        <f t="shared" si="4"/>
        <v>-2169600</v>
      </c>
      <c r="CW26" s="68">
        <f t="shared" si="5"/>
        <v>-13489448.893333331</v>
      </c>
      <c r="CX26" s="68">
        <f t="shared" si="6"/>
        <v>-6295066.5173333306</v>
      </c>
      <c r="CY26" s="68">
        <f t="shared" si="7"/>
        <v>2918462.8983466714</v>
      </c>
      <c r="CZ26" s="68">
        <f t="shared" si="8"/>
        <v>26406567.405747198</v>
      </c>
      <c r="DA26" s="68">
        <f t="shared" si="51"/>
        <v>63418221.270801067</v>
      </c>
      <c r="DR26" s="68">
        <f>DR22+DR25</f>
        <v>-7378087.1866666675</v>
      </c>
      <c r="DS26" s="68">
        <f>DS22+DS25</f>
        <v>-18883739.413333334</v>
      </c>
      <c r="DT26" s="68">
        <f>DT22+DT25</f>
        <v>-10522086.165333329</v>
      </c>
      <c r="DU26" s="68">
        <f>DU22+DU25</f>
        <v>-5142658.6939733308</v>
      </c>
      <c r="DV26" s="68">
        <f>DV22+DV25</f>
        <v>14405067.862801058</v>
      </c>
    </row>
    <row r="27" spans="1:126" ht="15.5">
      <c r="A27" s="93" t="s">
        <v>144</v>
      </c>
      <c r="B27" s="70" t="e">
        <f t="shared" ref="B27:AG27" si="63">B26/B3</f>
        <v>#DIV/0!</v>
      </c>
      <c r="C27" s="70" t="e">
        <f t="shared" si="63"/>
        <v>#DIV/0!</v>
      </c>
      <c r="D27" s="70" t="e">
        <f t="shared" si="63"/>
        <v>#DIV/0!</v>
      </c>
      <c r="E27" s="70" t="e">
        <f t="shared" si="63"/>
        <v>#DIV/0!</v>
      </c>
      <c r="F27" s="70" t="e">
        <f t="shared" si="63"/>
        <v>#DIV/0!</v>
      </c>
      <c r="G27" s="70" t="e">
        <f t="shared" si="63"/>
        <v>#DIV/0!</v>
      </c>
      <c r="H27" s="70" t="e">
        <f t="shared" si="63"/>
        <v>#DIV/0!</v>
      </c>
      <c r="I27" s="70" t="e">
        <f t="shared" si="63"/>
        <v>#DIV/0!</v>
      </c>
      <c r="J27" s="70" t="e">
        <f t="shared" si="63"/>
        <v>#DIV/0!</v>
      </c>
      <c r="K27" s="70">
        <f t="shared" si="63"/>
        <v>-2.4753447333333329</v>
      </c>
      <c r="L27" s="70">
        <f t="shared" si="63"/>
        <v>-2.4753447333333329</v>
      </c>
      <c r="M27" s="70">
        <f t="shared" si="63"/>
        <v>-2.5181225111111107</v>
      </c>
      <c r="N27" s="70">
        <f t="shared" si="63"/>
        <v>-2.7019162148148146</v>
      </c>
      <c r="O27" s="70">
        <f t="shared" si="63"/>
        <v>-1.1634016259259257</v>
      </c>
      <c r="P27" s="70">
        <f t="shared" si="63"/>
        <v>-1.1630451444444443</v>
      </c>
      <c r="Q27" s="70">
        <f t="shared" si="63"/>
        <v>-0.65032577530864188</v>
      </c>
      <c r="R27" s="70">
        <f t="shared" si="63"/>
        <v>-0.65008812098765423</v>
      </c>
      <c r="S27" s="70">
        <f t="shared" si="63"/>
        <v>-0.64985046666666657</v>
      </c>
      <c r="T27" s="70">
        <f t="shared" si="63"/>
        <v>-0.24275200881834211</v>
      </c>
      <c r="U27" s="70">
        <f t="shared" si="63"/>
        <v>-0.24258225573192232</v>
      </c>
      <c r="V27" s="70">
        <f t="shared" si="63"/>
        <v>-0.24241250264550257</v>
      </c>
      <c r="W27" s="70">
        <f t="shared" si="63"/>
        <v>-0.24224274955908282</v>
      </c>
      <c r="X27" s="70">
        <f t="shared" si="63"/>
        <v>-0.24207299647266309</v>
      </c>
      <c r="Y27" s="70">
        <f t="shared" si="63"/>
        <v>-5.9256003968253916E-2</v>
      </c>
      <c r="Z27" s="70">
        <f t="shared" si="63"/>
        <v>-0.15118975582010577</v>
      </c>
      <c r="AA27" s="70">
        <f t="shared" si="63"/>
        <v>-0.15106244100529095</v>
      </c>
      <c r="AB27" s="70">
        <f t="shared" si="63"/>
        <v>-0.15093512619047614</v>
      </c>
      <c r="AC27" s="70">
        <f t="shared" si="63"/>
        <v>-0.15080781137566132</v>
      </c>
      <c r="AD27" s="70">
        <f t="shared" si="63"/>
        <v>-0.15068049656084651</v>
      </c>
      <c r="AE27" s="70">
        <f t="shared" si="63"/>
        <v>-0.15055318174603169</v>
      </c>
      <c r="AF27" s="70">
        <f t="shared" si="63"/>
        <v>7.4925523620559362E-2</v>
      </c>
      <c r="AG27" s="70">
        <f t="shared" si="63"/>
        <v>7.501646277399851E-2</v>
      </c>
      <c r="AH27" s="70">
        <f t="shared" ref="AH27:BI27" si="64">AH26/AH3</f>
        <v>7.5107401927437673E-2</v>
      </c>
      <c r="AI27" s="70">
        <f t="shared" si="64"/>
        <v>7.5198341080876835E-2</v>
      </c>
      <c r="AJ27" s="70">
        <f t="shared" si="64"/>
        <v>7.5289280234315983E-2</v>
      </c>
      <c r="AK27" s="70">
        <f t="shared" si="64"/>
        <v>-1.604835204081629E-2</v>
      </c>
      <c r="AL27" s="70">
        <f t="shared" si="64"/>
        <v>-1.8028330982615141E-2</v>
      </c>
      <c r="AM27" s="70">
        <f t="shared" si="64"/>
        <v>-1.7937391829175985E-2</v>
      </c>
      <c r="AN27" s="70">
        <f t="shared" si="64"/>
        <v>-1.7846452675736837E-2</v>
      </c>
      <c r="AO27" s="70">
        <f t="shared" si="64"/>
        <v>8.385926265154961E-2</v>
      </c>
      <c r="AP27" s="70">
        <f t="shared" si="64"/>
        <v>8.3932013974300931E-2</v>
      </c>
      <c r="AQ27" s="70">
        <f t="shared" si="64"/>
        <v>8.4004765297052253E-2</v>
      </c>
      <c r="AR27" s="70">
        <f t="shared" si="64"/>
        <v>0.22501863432026786</v>
      </c>
      <c r="AS27" s="70">
        <f t="shared" si="64"/>
        <v>0.2250705995508045</v>
      </c>
      <c r="AT27" s="70">
        <f t="shared" si="64"/>
        <v>0.22512256478134116</v>
      </c>
      <c r="AU27" s="70">
        <f t="shared" si="64"/>
        <v>0.22517453001187782</v>
      </c>
      <c r="AV27" s="70">
        <f t="shared" si="64"/>
        <v>0.22522649524241448</v>
      </c>
      <c r="AW27" s="70">
        <f t="shared" si="64"/>
        <v>0.22527846047295114</v>
      </c>
      <c r="AX27" s="70">
        <f t="shared" si="64"/>
        <v>0.2740273315640499</v>
      </c>
      <c r="AY27" s="70">
        <f t="shared" si="64"/>
        <v>0.27407063592283043</v>
      </c>
      <c r="AZ27" s="70">
        <f t="shared" si="64"/>
        <v>0.27411394028161101</v>
      </c>
      <c r="BA27" s="70">
        <f t="shared" si="64"/>
        <v>0.24977629225943918</v>
      </c>
      <c r="BB27" s="70">
        <f t="shared" si="64"/>
        <v>0.24981959661821976</v>
      </c>
      <c r="BC27" s="70">
        <f t="shared" si="64"/>
        <v>0.24986290097700029</v>
      </c>
      <c r="BD27" s="70">
        <f t="shared" si="64"/>
        <v>0.34207450040991139</v>
      </c>
      <c r="BE27" s="70">
        <f t="shared" si="64"/>
        <v>0.34210543209475464</v>
      </c>
      <c r="BF27" s="70">
        <f t="shared" si="64"/>
        <v>0.34213636377959789</v>
      </c>
      <c r="BG27" s="70">
        <f t="shared" si="64"/>
        <v>0.34216729546444119</v>
      </c>
      <c r="BH27" s="70">
        <f t="shared" si="64"/>
        <v>0.34219822714928444</v>
      </c>
      <c r="BI27" s="70">
        <f t="shared" si="64"/>
        <v>0.34222915883412763</v>
      </c>
      <c r="BJ27" s="70">
        <f t="shared" ref="BJ27:BO27" si="65">BJ26/BJ3</f>
        <v>0.36175132964536388</v>
      </c>
      <c r="BK27" s="70">
        <f t="shared" si="65"/>
        <v>0.36177784251808665</v>
      </c>
      <c r="BL27" s="70">
        <f t="shared" si="65"/>
        <v>0.36180435539080941</v>
      </c>
      <c r="BM27" s="70">
        <f t="shared" si="65"/>
        <v>0.36183086826353222</v>
      </c>
      <c r="BN27" s="70">
        <f t="shared" si="65"/>
        <v>0.36185738113625504</v>
      </c>
      <c r="BO27" s="70">
        <f t="shared" si="65"/>
        <v>0.3618838940089778</v>
      </c>
      <c r="BP27" s="33"/>
      <c r="BT27" s="93" t="s">
        <v>144</v>
      </c>
      <c r="BU27" s="68"/>
      <c r="BV27" s="68"/>
      <c r="BW27" s="70" t="e">
        <f t="shared" ref="BW27:CR27" si="66">BW26/BW3</f>
        <v>#DIV/0!</v>
      </c>
      <c r="BX27" s="70" t="e">
        <f t="shared" si="66"/>
        <v>#DIV/0!</v>
      </c>
      <c r="BY27" s="70" t="e">
        <f t="shared" si="66"/>
        <v>#DIV/0!</v>
      </c>
      <c r="BZ27" s="70">
        <f t="shared" si="66"/>
        <v>-2.4896039925925919</v>
      </c>
      <c r="CA27" s="70">
        <f t="shared" si="66"/>
        <v>-1.4709619511111109</v>
      </c>
      <c r="CB27" s="70">
        <f t="shared" si="66"/>
        <v>-0.65008812098765423</v>
      </c>
      <c r="CC27" s="70">
        <f t="shared" si="66"/>
        <v>-0.2425822557319223</v>
      </c>
      <c r="CD27" s="70">
        <f t="shared" si="66"/>
        <v>-0.16899712539682532</v>
      </c>
      <c r="CE27" s="70">
        <f t="shared" si="66"/>
        <v>-0.15106244100529095</v>
      </c>
      <c r="CF27" s="70">
        <f t="shared" si="66"/>
        <v>-0.15068049656084651</v>
      </c>
      <c r="CG27" s="70">
        <f t="shared" si="66"/>
        <v>7.5016462773998524E-2</v>
      </c>
      <c r="CH27" s="70">
        <f t="shared" si="66"/>
        <v>4.4813089758125507E-2</v>
      </c>
      <c r="CI27" s="70">
        <f t="shared" si="66"/>
        <v>-1.7937391829175985E-2</v>
      </c>
      <c r="CJ27" s="70">
        <f t="shared" si="66"/>
        <v>8.3932013974300945E-2</v>
      </c>
      <c r="CK27" s="70">
        <f t="shared" si="66"/>
        <v>0.2250705995508045</v>
      </c>
      <c r="CL27" s="70">
        <f t="shared" si="66"/>
        <v>0.22522649524241448</v>
      </c>
      <c r="CM27" s="70">
        <f t="shared" si="66"/>
        <v>0.26598695615462686</v>
      </c>
      <c r="CN27" s="70">
        <f t="shared" si="66"/>
        <v>0.24981959661821976</v>
      </c>
      <c r="CO27" s="70">
        <f t="shared" si="66"/>
        <v>0.34210543209475464</v>
      </c>
      <c r="CP27" s="70">
        <f t="shared" si="66"/>
        <v>0.34219822714928438</v>
      </c>
      <c r="CQ27" s="70">
        <f t="shared" si="66"/>
        <v>0.3617778425180867</v>
      </c>
      <c r="CR27" s="70">
        <f t="shared" si="66"/>
        <v>0.36185738113625504</v>
      </c>
      <c r="CU27" s="199" t="s">
        <v>144</v>
      </c>
      <c r="CV27" s="70"/>
      <c r="CW27" s="70">
        <f t="shared" ref="CW27:DA27" si="67">CW26/CW3</f>
        <v>-1.3224949895424833</v>
      </c>
      <c r="CX27" s="70">
        <f t="shared" si="67"/>
        <v>-0.17428201875230706</v>
      </c>
      <c r="CY27" s="70">
        <f t="shared" si="67"/>
        <v>4.866051251078217E-2</v>
      </c>
      <c r="CZ27" s="70">
        <f t="shared" si="67"/>
        <v>0.24301476320923518</v>
      </c>
      <c r="DA27" s="70">
        <f t="shared" si="67"/>
        <v>0.35274109696325484</v>
      </c>
      <c r="DR27" s="70" t="e">
        <f>DR26/DR3</f>
        <v>#DIV/0!</v>
      </c>
      <c r="DS27" s="70">
        <f>DS26/DS3</f>
        <v>-1.8513470013071895</v>
      </c>
      <c r="DT27" s="70">
        <f>DT26/DT3</f>
        <v>-0.29130914078995929</v>
      </c>
      <c r="DU27" s="70">
        <f>DU26/DU3</f>
        <v>-8.5745276343426213E-2</v>
      </c>
      <c r="DV27" s="70">
        <f>DV26/DV3</f>
        <v>0.1325671792892579</v>
      </c>
    </row>
    <row r="28" spans="1:126" ht="15.5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32"/>
      <c r="BK28" s="32"/>
      <c r="BL28" s="32"/>
      <c r="BM28" s="32"/>
      <c r="BN28" s="32"/>
      <c r="BO28" s="32"/>
      <c r="BP28" s="32"/>
      <c r="BT28" s="68"/>
      <c r="BU28" s="68"/>
      <c r="BV28" s="68"/>
      <c r="BW28" s="68">
        <f>SUM(B28:D28)</f>
        <v>0</v>
      </c>
      <c r="BX28" s="68">
        <f>SUM(E28:G28)</f>
        <v>0</v>
      </c>
      <c r="BY28" s="68">
        <f>SUM(H28:J28)</f>
        <v>0</v>
      </c>
      <c r="BZ28" s="68">
        <f>SUM(K28:M28)</f>
        <v>0</v>
      </c>
      <c r="CA28" s="68">
        <f>SUM(N28:P28)</f>
        <v>0</v>
      </c>
      <c r="CB28" s="68">
        <f>SUM(Q28:S28)</f>
        <v>0</v>
      </c>
      <c r="CC28" s="68">
        <f>SUM(T28:V28)</f>
        <v>0</v>
      </c>
      <c r="CD28" s="68">
        <f>SUM(W28:Y28)</f>
        <v>0</v>
      </c>
      <c r="CE28" s="68">
        <f>SUM(Z28:AB28)</f>
        <v>0</v>
      </c>
      <c r="CF28" s="68">
        <f>SUM(AC28:AE28)</f>
        <v>0</v>
      </c>
      <c r="CG28" s="68">
        <f>SUM(AF28:AH28)</f>
        <v>0</v>
      </c>
      <c r="CH28" s="68">
        <f>SUM(AI28:AK28)</f>
        <v>0</v>
      </c>
      <c r="CI28" s="68">
        <f>SUM(AL28:AN28)</f>
        <v>0</v>
      </c>
      <c r="CJ28" s="68">
        <f>SUM(AO28:AQ28)</f>
        <v>0</v>
      </c>
      <c r="CK28" s="68">
        <f>SUM(AR28:AT28)</f>
        <v>0</v>
      </c>
      <c r="CL28" s="68">
        <f>SUM(AU28:AW28)</f>
        <v>0</v>
      </c>
      <c r="CM28" s="68">
        <f>SUM(AY28:BA28)</f>
        <v>0</v>
      </c>
      <c r="CN28" s="68">
        <f>SUM(BA28:BC28)</f>
        <v>0</v>
      </c>
      <c r="CO28" s="68">
        <f>SUM(BD28:BF28)</f>
        <v>0</v>
      </c>
      <c r="CP28" s="68">
        <f>SUM(BG28:BI28)</f>
        <v>0</v>
      </c>
      <c r="CQ28" s="68">
        <f t="shared" si="0"/>
        <v>0</v>
      </c>
      <c r="CR28" s="68">
        <f t="shared" si="1"/>
        <v>0</v>
      </c>
      <c r="DR28" s="68"/>
      <c r="DS28" s="68"/>
      <c r="DT28" s="68"/>
      <c r="DU28" s="68"/>
      <c r="DV28" s="68"/>
    </row>
    <row r="29" spans="1:126" ht="15.5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32"/>
      <c r="BK29" s="32"/>
      <c r="BL29" s="32"/>
      <c r="BM29" s="32"/>
      <c r="BN29" s="32"/>
      <c r="BO29" s="32"/>
      <c r="BP29" s="32"/>
      <c r="DR29" s="68"/>
      <c r="DS29" s="68"/>
      <c r="DT29" s="68"/>
      <c r="DU29" s="68"/>
      <c r="DV29" s="68"/>
    </row>
    <row r="30" spans="1:126" ht="15.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32"/>
      <c r="BK30" s="32"/>
      <c r="BL30" s="32"/>
      <c r="BM30" s="32"/>
      <c r="BN30" s="32"/>
      <c r="BO30" s="32"/>
      <c r="BP30" s="32"/>
      <c r="DR30" s="68"/>
      <c r="DS30" s="68"/>
      <c r="DT30" s="68"/>
      <c r="DU30" s="68"/>
      <c r="DV30" s="68"/>
    </row>
    <row r="31" spans="1:126" ht="15.5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32"/>
      <c r="BK31" s="32"/>
      <c r="BL31" s="32"/>
      <c r="BM31" s="32"/>
      <c r="BN31" s="32"/>
      <c r="BO31" s="32"/>
      <c r="BP31" s="32"/>
      <c r="DR31" s="68"/>
      <c r="DS31" s="68"/>
      <c r="DT31" s="68"/>
      <c r="DU31" s="68"/>
      <c r="DV31" s="68"/>
    </row>
    <row r="32" spans="1:126" ht="15.5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32"/>
      <c r="BK32" s="32"/>
      <c r="BL32" s="32"/>
      <c r="BM32" s="32"/>
      <c r="BN32" s="32"/>
      <c r="BO32" s="32"/>
      <c r="BP32" s="32"/>
      <c r="DR32" s="68"/>
      <c r="DS32" s="68"/>
      <c r="DT32" s="68"/>
      <c r="DU32" s="68"/>
      <c r="DV32" s="68"/>
    </row>
    <row r="33" spans="1:126" ht="15.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32"/>
      <c r="BK33" s="32"/>
      <c r="BL33" s="32"/>
      <c r="BM33" s="32"/>
      <c r="BN33" s="32"/>
      <c r="BO33" s="32"/>
      <c r="BP33" s="32"/>
      <c r="DR33" s="68"/>
      <c r="DS33" s="68"/>
      <c r="DT33" s="68"/>
      <c r="DU33" s="68"/>
      <c r="DV33" s="68"/>
    </row>
    <row r="34" spans="1:126" ht="15.5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32"/>
      <c r="BK34" s="32"/>
      <c r="BL34" s="32"/>
      <c r="BM34" s="32"/>
      <c r="BN34" s="32"/>
      <c r="BO34" s="32"/>
      <c r="BP34" s="32"/>
      <c r="DR34" s="68"/>
      <c r="DS34" s="68"/>
      <c r="DT34" s="68"/>
      <c r="DU34" s="68"/>
      <c r="DV34" s="68"/>
    </row>
    <row r="35" spans="1:126" ht="15.5"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32"/>
      <c r="BK35" s="32"/>
      <c r="BL35" s="32"/>
      <c r="BM35" s="32"/>
      <c r="BN35" s="32"/>
      <c r="BO35" s="32"/>
      <c r="BP35" s="32"/>
      <c r="DR35" s="68"/>
      <c r="DS35" s="68"/>
      <c r="DT35" s="68"/>
      <c r="DU35" s="68"/>
      <c r="DV35" s="68"/>
    </row>
    <row r="36" spans="1:126" ht="15.5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32"/>
      <c r="BK36" s="32"/>
      <c r="BL36" s="32"/>
      <c r="BM36" s="32"/>
      <c r="BN36" s="32"/>
      <c r="BO36" s="32"/>
      <c r="BP36" s="32"/>
      <c r="DR36" s="68"/>
      <c r="DS36" s="68"/>
      <c r="DT36" s="68"/>
      <c r="DU36" s="68"/>
      <c r="DV36" s="68"/>
    </row>
    <row r="37" spans="1:126" ht="15.5"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32"/>
      <c r="BK37" s="32"/>
      <c r="BL37" s="32"/>
      <c r="BM37" s="32"/>
      <c r="BN37" s="32"/>
      <c r="BO37" s="32"/>
      <c r="BP37" s="32"/>
      <c r="DR37" s="68"/>
      <c r="DS37" s="68"/>
      <c r="DT37" s="68"/>
      <c r="DU37" s="68"/>
      <c r="DV37" s="68"/>
    </row>
    <row r="38" spans="1:126" ht="15.5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32"/>
      <c r="BK38" s="32"/>
      <c r="BL38" s="32"/>
      <c r="BM38" s="32"/>
      <c r="BN38" s="32"/>
      <c r="BO38" s="32"/>
      <c r="BP38" s="32"/>
      <c r="DR38" s="68"/>
      <c r="DS38" s="68"/>
      <c r="DT38" s="68"/>
      <c r="DU38" s="68"/>
      <c r="DV38" s="68"/>
    </row>
    <row r="39" spans="1:126" ht="15.5"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32"/>
      <c r="BK39" s="32"/>
      <c r="BL39" s="32"/>
      <c r="BM39" s="32"/>
      <c r="BN39" s="32"/>
      <c r="BO39" s="32"/>
      <c r="BP39" s="32"/>
      <c r="DR39" s="68"/>
      <c r="DS39" s="68"/>
      <c r="DT39" s="68"/>
      <c r="DU39" s="68"/>
      <c r="DV39" s="68"/>
    </row>
    <row r="40" spans="1:126" ht="15.5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32"/>
      <c r="BK40" s="32"/>
      <c r="BL40" s="32"/>
      <c r="BM40" s="32"/>
      <c r="BN40" s="32"/>
      <c r="BO40" s="32"/>
      <c r="BP40" s="32"/>
      <c r="DR40" s="68"/>
      <c r="DS40" s="68"/>
      <c r="DT40" s="68"/>
      <c r="DU40" s="68"/>
      <c r="DV40" s="68"/>
    </row>
    <row r="41" spans="1:126" ht="15.5"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32"/>
      <c r="BK41" s="32"/>
      <c r="BL41" s="32"/>
      <c r="BM41" s="32"/>
      <c r="BN41" s="32"/>
      <c r="BO41" s="32"/>
      <c r="BP41" s="32"/>
      <c r="DR41" s="68"/>
      <c r="DS41" s="68"/>
      <c r="DT41" s="68"/>
      <c r="DU41" s="68"/>
      <c r="DV41" s="68"/>
    </row>
    <row r="42" spans="1:126" ht="15.5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32"/>
      <c r="BK42" s="32"/>
      <c r="BL42" s="32"/>
      <c r="BM42" s="32"/>
      <c r="BN42" s="32"/>
      <c r="BO42" s="32"/>
      <c r="BP42" s="32"/>
      <c r="DR42" s="68"/>
      <c r="DS42" s="68"/>
      <c r="DT42" s="68"/>
      <c r="DU42" s="68"/>
      <c r="DV42" s="68"/>
    </row>
    <row r="43" spans="1:126" ht="15.5"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32"/>
      <c r="BK43" s="32"/>
      <c r="BL43" s="32"/>
      <c r="BM43" s="32"/>
      <c r="BN43" s="32"/>
      <c r="BO43" s="32"/>
      <c r="BP43" s="32"/>
      <c r="DR43" s="68"/>
      <c r="DS43" s="68"/>
      <c r="DT43" s="68"/>
      <c r="DU43" s="68"/>
      <c r="DV43" s="68"/>
    </row>
    <row r="44" spans="1:126" ht="15.5"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32"/>
      <c r="BK44" s="32"/>
      <c r="BL44" s="32"/>
      <c r="BM44" s="32"/>
      <c r="BN44" s="32"/>
      <c r="BO44" s="32"/>
      <c r="BP44" s="32"/>
      <c r="DR44" s="68"/>
      <c r="DS44" s="68"/>
      <c r="DT44" s="68"/>
      <c r="DU44" s="68"/>
      <c r="DV44" s="68"/>
    </row>
    <row r="45" spans="1:126" ht="15.5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32"/>
      <c r="BK45" s="32"/>
      <c r="BL45" s="32"/>
      <c r="BM45" s="32"/>
      <c r="BN45" s="32"/>
      <c r="BO45" s="32"/>
      <c r="BP45" s="32"/>
      <c r="DR45" s="68"/>
      <c r="DS45" s="68"/>
      <c r="DT45" s="68"/>
      <c r="DU45" s="68"/>
      <c r="DV45" s="68"/>
    </row>
    <row r="46" spans="1:126" ht="15.5"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32"/>
      <c r="BK46" s="32"/>
      <c r="BL46" s="32"/>
      <c r="BM46" s="32"/>
      <c r="BN46" s="32"/>
      <c r="BO46" s="32"/>
      <c r="BP46" s="32"/>
      <c r="DR46" s="68"/>
      <c r="DS46" s="68"/>
      <c r="DT46" s="68"/>
      <c r="DU46" s="68"/>
      <c r="DV46" s="68"/>
    </row>
    <row r="47" spans="1:126" ht="15.5"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32"/>
      <c r="BK47" s="32"/>
      <c r="BL47" s="32"/>
      <c r="BM47" s="32"/>
      <c r="BN47" s="32"/>
      <c r="BO47" s="32"/>
      <c r="BP47" s="32"/>
      <c r="DR47" s="68"/>
      <c r="DS47" s="68"/>
      <c r="DT47" s="68"/>
      <c r="DU47" s="68"/>
      <c r="DV47" s="68"/>
    </row>
    <row r="48" spans="1:126" ht="15.5"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32"/>
      <c r="BK48" s="32"/>
      <c r="BL48" s="32"/>
      <c r="BM48" s="32"/>
      <c r="BN48" s="32"/>
      <c r="BO48" s="32"/>
      <c r="BP48" s="32"/>
      <c r="DR48" s="68"/>
      <c r="DS48" s="68"/>
      <c r="DT48" s="68"/>
      <c r="DU48" s="68"/>
      <c r="DV48" s="68"/>
    </row>
    <row r="49" spans="2:126" ht="15.5"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32"/>
      <c r="BK49" s="32"/>
      <c r="BL49" s="32"/>
      <c r="BM49" s="32"/>
      <c r="BN49" s="32"/>
      <c r="BO49" s="32"/>
      <c r="BP49" s="32"/>
      <c r="DR49" s="68"/>
      <c r="DS49" s="68"/>
      <c r="DT49" s="68"/>
      <c r="DU49" s="68"/>
      <c r="DV49" s="68"/>
    </row>
    <row r="50" spans="2:126" ht="15.5"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32"/>
      <c r="BK50" s="32"/>
      <c r="BL50" s="32"/>
      <c r="BM50" s="32"/>
      <c r="BN50" s="32"/>
      <c r="BO50" s="32"/>
      <c r="BP50" s="32"/>
      <c r="DR50" s="68"/>
      <c r="DS50" s="68"/>
      <c r="DT50" s="68"/>
      <c r="DU50" s="68"/>
      <c r="DV50" s="68"/>
    </row>
    <row r="51" spans="2:126" ht="15.5"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32"/>
      <c r="BK51" s="32"/>
      <c r="BL51" s="32"/>
      <c r="BM51" s="32"/>
      <c r="BN51" s="32"/>
      <c r="BO51" s="32"/>
      <c r="BP51" s="32"/>
      <c r="DR51" s="68"/>
      <c r="DS51" s="68"/>
      <c r="DT51" s="68"/>
      <c r="DU51" s="68"/>
      <c r="DV51" s="68"/>
    </row>
    <row r="52" spans="2:126" ht="15.5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32"/>
      <c r="BK52" s="32"/>
      <c r="BL52" s="32"/>
      <c r="BM52" s="32"/>
      <c r="BN52" s="32"/>
      <c r="BO52" s="32"/>
      <c r="BP52" s="32"/>
      <c r="DR52" s="68"/>
      <c r="DS52" s="68"/>
      <c r="DT52" s="68"/>
      <c r="DU52" s="68"/>
      <c r="DV52" s="68"/>
    </row>
    <row r="53" spans="2:126" ht="15.5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32"/>
      <c r="BK53" s="32"/>
      <c r="BL53" s="32"/>
      <c r="BM53" s="32"/>
      <c r="BN53" s="32"/>
      <c r="BO53" s="32"/>
      <c r="BP53" s="32"/>
      <c r="DR53" s="68"/>
      <c r="DS53" s="68"/>
      <c r="DT53" s="68"/>
      <c r="DU53" s="68"/>
      <c r="DV53" s="68"/>
    </row>
    <row r="54" spans="2:126" ht="15.5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32"/>
      <c r="BK54" s="32"/>
      <c r="BL54" s="32"/>
      <c r="BM54" s="32"/>
      <c r="BN54" s="32"/>
      <c r="BO54" s="32"/>
      <c r="BP54" s="32"/>
      <c r="DR54" s="68"/>
      <c r="DS54" s="68"/>
      <c r="DT54" s="68"/>
      <c r="DU54" s="68"/>
      <c r="DV54" s="68"/>
    </row>
    <row r="55" spans="2:126" ht="15.5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32"/>
      <c r="BK55" s="32"/>
      <c r="BL55" s="32"/>
      <c r="BM55" s="32"/>
      <c r="BN55" s="32"/>
      <c r="BO55" s="32"/>
      <c r="BP55" s="32"/>
      <c r="DR55" s="68"/>
      <c r="DS55" s="68"/>
      <c r="DT55" s="68"/>
      <c r="DU55" s="68"/>
      <c r="DV55" s="68"/>
    </row>
    <row r="56" spans="2:126" ht="15.5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32"/>
      <c r="BK56" s="32"/>
      <c r="BL56" s="32"/>
      <c r="BM56" s="32"/>
      <c r="BN56" s="32"/>
      <c r="BO56" s="32"/>
      <c r="BP56" s="32"/>
      <c r="DR56" s="68"/>
      <c r="DS56" s="68"/>
      <c r="DT56" s="68"/>
      <c r="DU56" s="68"/>
      <c r="DV56" s="68"/>
    </row>
    <row r="57" spans="2:126" ht="15.5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32"/>
      <c r="BK57" s="32"/>
      <c r="BL57" s="32"/>
      <c r="BM57" s="32"/>
      <c r="BN57" s="32"/>
      <c r="BO57" s="32"/>
      <c r="BP57" s="32"/>
      <c r="DR57" s="68"/>
      <c r="DS57" s="68"/>
      <c r="DT57" s="68"/>
      <c r="DU57" s="68"/>
      <c r="DV57" s="68"/>
    </row>
    <row r="58" spans="2:126" ht="15.5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32"/>
      <c r="BK58" s="32"/>
      <c r="BL58" s="32"/>
      <c r="BM58" s="32"/>
      <c r="BN58" s="32"/>
      <c r="BO58" s="32"/>
      <c r="BP58" s="32"/>
      <c r="DR58" s="68"/>
      <c r="DS58" s="68"/>
      <c r="DT58" s="68"/>
      <c r="DU58" s="68"/>
      <c r="DV58" s="68"/>
    </row>
    <row r="59" spans="2:126" ht="15.5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32"/>
      <c r="BK59" s="32"/>
      <c r="BL59" s="32"/>
      <c r="BM59" s="32"/>
      <c r="BN59" s="32"/>
      <c r="BO59" s="32"/>
      <c r="BP59" s="32"/>
      <c r="DR59" s="68"/>
      <c r="DS59" s="68"/>
      <c r="DT59" s="68"/>
      <c r="DU59" s="68"/>
      <c r="DV59" s="68"/>
    </row>
    <row r="60" spans="2:126" ht="15.5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32"/>
      <c r="BK60" s="32"/>
      <c r="BL60" s="32"/>
      <c r="BM60" s="32"/>
      <c r="BN60" s="32"/>
      <c r="BO60" s="32"/>
      <c r="BP60" s="32"/>
      <c r="DR60" s="68"/>
      <c r="DS60" s="68"/>
      <c r="DT60" s="68"/>
      <c r="DU60" s="68"/>
      <c r="DV60" s="68"/>
    </row>
    <row r="61" spans="2:126" ht="15.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32"/>
      <c r="BK61" s="32"/>
      <c r="BL61" s="32"/>
      <c r="BM61" s="32"/>
      <c r="BN61" s="32"/>
      <c r="BO61" s="32"/>
      <c r="BP61" s="32"/>
      <c r="DR61" s="68"/>
      <c r="DS61" s="68"/>
      <c r="DT61" s="68"/>
      <c r="DU61" s="68"/>
      <c r="DV61" s="68"/>
    </row>
    <row r="62" spans="2:126" ht="15.5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32"/>
      <c r="BK62" s="32"/>
      <c r="BL62" s="32"/>
      <c r="BM62" s="32"/>
      <c r="BN62" s="32"/>
      <c r="BO62" s="32"/>
      <c r="BP62" s="32"/>
      <c r="DR62" s="68"/>
      <c r="DS62" s="68"/>
      <c r="DT62" s="68"/>
      <c r="DU62" s="68"/>
      <c r="DV62" s="68"/>
    </row>
    <row r="63" spans="2:126" ht="15.5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32"/>
      <c r="BK63" s="32"/>
      <c r="BL63" s="32"/>
      <c r="BM63" s="32"/>
      <c r="BN63" s="32"/>
      <c r="BO63" s="32"/>
      <c r="BP63" s="32"/>
      <c r="DR63" s="68"/>
      <c r="DS63" s="68"/>
      <c r="DT63" s="68"/>
      <c r="DU63" s="68"/>
      <c r="DV63" s="68"/>
    </row>
    <row r="64" spans="2:126" ht="15.5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32"/>
      <c r="BK64" s="32"/>
      <c r="BL64" s="32"/>
      <c r="BM64" s="32"/>
      <c r="BN64" s="32"/>
      <c r="BO64" s="32"/>
      <c r="BP64" s="32"/>
      <c r="DR64" s="68"/>
      <c r="DS64" s="68"/>
      <c r="DT64" s="68"/>
      <c r="DU64" s="68"/>
      <c r="DV64" s="68"/>
    </row>
    <row r="65" spans="2:126" ht="15.5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32"/>
      <c r="BK65" s="32"/>
      <c r="BL65" s="32"/>
      <c r="BM65" s="32"/>
      <c r="BN65" s="32"/>
      <c r="BO65" s="32"/>
      <c r="BP65" s="32"/>
      <c r="DR65" s="68"/>
      <c r="DS65" s="68"/>
      <c r="DT65" s="68"/>
      <c r="DU65" s="68"/>
      <c r="DV65" s="68"/>
    </row>
    <row r="66" spans="2:126" ht="15.5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32"/>
      <c r="BK66" s="32"/>
      <c r="BL66" s="32"/>
      <c r="BM66" s="32"/>
      <c r="BN66" s="32"/>
      <c r="BO66" s="32"/>
      <c r="BP66" s="32"/>
      <c r="DR66" s="68"/>
      <c r="DS66" s="68"/>
      <c r="DT66" s="68"/>
      <c r="DU66" s="68"/>
      <c r="DV66" s="68"/>
    </row>
    <row r="67" spans="2:126" ht="15.5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32"/>
      <c r="BK67" s="32"/>
      <c r="BL67" s="32"/>
      <c r="BM67" s="32"/>
      <c r="BN67" s="32"/>
      <c r="BO67" s="32"/>
      <c r="BP67" s="32"/>
      <c r="DR67" s="68"/>
      <c r="DS67" s="68"/>
      <c r="DT67" s="68"/>
      <c r="DU67" s="68"/>
      <c r="DV67" s="68"/>
    </row>
    <row r="68" spans="2:126" ht="15.5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32"/>
      <c r="BK68" s="32"/>
      <c r="BL68" s="32"/>
      <c r="BM68" s="32"/>
      <c r="BN68" s="32"/>
      <c r="BO68" s="32"/>
      <c r="BP68" s="32"/>
      <c r="DR68" s="68"/>
      <c r="DS68" s="68"/>
      <c r="DT68" s="68"/>
      <c r="DU68" s="68"/>
      <c r="DV68" s="68"/>
    </row>
    <row r="69" spans="2:126" ht="15.5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32"/>
      <c r="BK69" s="32"/>
      <c r="BL69" s="32"/>
      <c r="BM69" s="32"/>
      <c r="BN69" s="32"/>
      <c r="BO69" s="32"/>
      <c r="BP69" s="32"/>
      <c r="DR69" s="68"/>
      <c r="DS69" s="68"/>
      <c r="DT69" s="68"/>
      <c r="DU69" s="68"/>
      <c r="DV69" s="68"/>
    </row>
    <row r="70" spans="2:126" ht="15.5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32"/>
      <c r="BK70" s="32"/>
      <c r="BL70" s="32"/>
      <c r="BM70" s="32"/>
      <c r="BN70" s="32"/>
      <c r="BO70" s="32"/>
      <c r="BP70" s="32"/>
      <c r="DR70" s="68"/>
      <c r="DS70" s="68"/>
      <c r="DT70" s="68"/>
      <c r="DU70" s="68"/>
      <c r="DV70" s="68"/>
    </row>
    <row r="71" spans="2:126" ht="15.5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32"/>
      <c r="BK71" s="32"/>
      <c r="BL71" s="32"/>
      <c r="BM71" s="32"/>
      <c r="BN71" s="32"/>
      <c r="BO71" s="32"/>
      <c r="BP71" s="32"/>
      <c r="DR71" s="68"/>
      <c r="DS71" s="68"/>
      <c r="DT71" s="68"/>
      <c r="DU71" s="68"/>
      <c r="DV71" s="68"/>
    </row>
    <row r="72" spans="2:126" ht="15.5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32"/>
      <c r="BK72" s="32"/>
      <c r="BL72" s="32"/>
      <c r="BM72" s="32"/>
      <c r="BN72" s="32"/>
      <c r="BO72" s="32"/>
      <c r="BP72" s="32"/>
      <c r="DR72" s="68"/>
      <c r="DS72" s="68"/>
      <c r="DT72" s="68"/>
      <c r="DU72" s="68"/>
      <c r="DV72" s="68"/>
    </row>
    <row r="73" spans="2:126" ht="15.5"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32"/>
      <c r="BK73" s="32"/>
      <c r="BL73" s="32"/>
      <c r="BM73" s="32"/>
      <c r="BN73" s="32"/>
      <c r="BO73" s="32"/>
      <c r="BP73" s="32"/>
      <c r="DR73" s="68"/>
      <c r="DS73" s="68"/>
      <c r="DT73" s="68"/>
      <c r="DU73" s="68"/>
      <c r="DV73" s="68"/>
    </row>
    <row r="74" spans="2:126" ht="15.5"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32"/>
      <c r="BK74" s="32"/>
      <c r="BL74" s="32"/>
      <c r="BM74" s="32"/>
      <c r="BN74" s="32"/>
      <c r="BO74" s="32"/>
      <c r="BP74" s="32"/>
      <c r="DR74" s="68"/>
      <c r="DS74" s="68"/>
      <c r="DT74" s="68"/>
      <c r="DU74" s="68"/>
      <c r="DV74" s="68"/>
    </row>
    <row r="75" spans="2:126" ht="15.5"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32"/>
      <c r="BK75" s="32"/>
      <c r="BL75" s="32"/>
      <c r="BM75" s="32"/>
      <c r="BN75" s="32"/>
      <c r="BO75" s="32"/>
      <c r="BP75" s="32"/>
      <c r="DR75" s="68"/>
      <c r="DS75" s="68"/>
      <c r="DT75" s="68"/>
      <c r="DU75" s="68"/>
      <c r="DV75" s="68"/>
    </row>
    <row r="76" spans="2:126" ht="15.5"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32"/>
      <c r="BK76" s="32"/>
      <c r="BL76" s="32"/>
      <c r="BM76" s="32"/>
      <c r="BN76" s="32"/>
      <c r="BO76" s="32"/>
      <c r="BP76" s="32"/>
      <c r="DR76" s="68"/>
      <c r="DS76" s="68"/>
      <c r="DT76" s="68"/>
      <c r="DU76" s="68"/>
      <c r="DV76" s="68"/>
    </row>
    <row r="77" spans="2:126" ht="15.5"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32"/>
      <c r="BK77" s="32"/>
      <c r="BL77" s="32"/>
      <c r="BM77" s="32"/>
      <c r="BN77" s="32"/>
      <c r="BO77" s="32"/>
      <c r="BP77" s="32"/>
      <c r="DR77" s="68"/>
      <c r="DS77" s="68"/>
      <c r="DT77" s="68"/>
      <c r="DU77" s="68"/>
      <c r="DV77" s="68"/>
    </row>
    <row r="78" spans="2:126" ht="15.5"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32"/>
      <c r="BK78" s="32"/>
      <c r="BL78" s="32"/>
      <c r="BM78" s="32"/>
      <c r="BN78" s="32"/>
      <c r="BO78" s="32"/>
      <c r="BP78" s="32"/>
      <c r="DR78" s="68"/>
      <c r="DS78" s="68"/>
      <c r="DT78" s="68"/>
      <c r="DU78" s="68"/>
      <c r="DV78" s="68"/>
    </row>
    <row r="79" spans="2:126" ht="15.5"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32"/>
      <c r="BK79" s="32"/>
      <c r="BL79" s="32"/>
      <c r="BM79" s="32"/>
      <c r="BN79" s="32"/>
      <c r="BO79" s="32"/>
      <c r="BP79" s="32"/>
      <c r="DR79" s="68"/>
      <c r="DS79" s="68"/>
      <c r="DT79" s="68"/>
      <c r="DU79" s="68"/>
      <c r="DV79" s="68"/>
    </row>
    <row r="80" spans="2:126" ht="15.5"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32"/>
      <c r="BK80" s="32"/>
      <c r="BL80" s="32"/>
      <c r="BM80" s="32"/>
      <c r="BN80" s="32"/>
      <c r="BO80" s="32"/>
      <c r="BP80" s="32"/>
      <c r="DR80" s="68"/>
      <c r="DS80" s="68"/>
      <c r="DT80" s="68"/>
      <c r="DU80" s="68"/>
      <c r="DV80" s="68"/>
    </row>
    <row r="81" spans="2:126" ht="15.5"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32"/>
      <c r="BK81" s="32"/>
      <c r="BL81" s="32"/>
      <c r="BM81" s="32"/>
      <c r="BN81" s="32"/>
      <c r="BO81" s="32"/>
      <c r="BP81" s="32"/>
      <c r="DR81" s="68"/>
      <c r="DS81" s="68"/>
      <c r="DT81" s="68"/>
      <c r="DU81" s="68"/>
      <c r="DV81" s="68"/>
    </row>
    <row r="82" spans="2:126" ht="15.5"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32"/>
      <c r="BK82" s="32"/>
      <c r="BL82" s="32"/>
      <c r="BM82" s="32"/>
      <c r="BN82" s="32"/>
      <c r="BO82" s="32"/>
      <c r="BP82" s="32"/>
      <c r="DR82" s="68"/>
      <c r="DS82" s="68"/>
      <c r="DT82" s="68"/>
      <c r="DU82" s="68"/>
      <c r="DV82" s="68"/>
    </row>
    <row r="83" spans="2:126" ht="15.5"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32"/>
      <c r="BK83" s="32"/>
      <c r="BL83" s="32"/>
      <c r="BM83" s="32"/>
      <c r="BN83" s="32"/>
      <c r="BO83" s="32"/>
      <c r="BP83" s="32"/>
      <c r="DR83" s="68"/>
      <c r="DS83" s="68"/>
      <c r="DT83" s="68"/>
      <c r="DU83" s="68"/>
      <c r="DV83" s="68"/>
    </row>
    <row r="84" spans="2:126" ht="15.5"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32"/>
      <c r="BK84" s="32"/>
      <c r="BL84" s="32"/>
      <c r="BM84" s="32"/>
      <c r="BN84" s="32"/>
      <c r="BO84" s="32"/>
      <c r="BP84" s="32"/>
      <c r="DR84" s="68"/>
      <c r="DS84" s="68"/>
      <c r="DT84" s="68"/>
      <c r="DU84" s="68"/>
      <c r="DV84" s="68"/>
    </row>
    <row r="85" spans="2:126" ht="15.5"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32"/>
      <c r="BK85" s="32"/>
      <c r="BL85" s="32"/>
      <c r="BM85" s="32"/>
      <c r="BN85" s="32"/>
      <c r="BO85" s="32"/>
      <c r="BP85" s="32"/>
      <c r="DR85" s="68"/>
      <c r="DS85" s="68"/>
      <c r="DT85" s="68"/>
      <c r="DU85" s="68"/>
      <c r="DV85" s="68"/>
    </row>
    <row r="86" spans="2:126" ht="15.5"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32"/>
      <c r="BK86" s="32"/>
      <c r="BL86" s="32"/>
      <c r="BM86" s="32"/>
      <c r="BN86" s="32"/>
      <c r="BO86" s="32"/>
      <c r="BP86" s="32"/>
      <c r="DR86" s="68"/>
      <c r="DS86" s="68"/>
      <c r="DT86" s="68"/>
      <c r="DU86" s="68"/>
      <c r="DV86" s="68"/>
    </row>
    <row r="87" spans="2:126" ht="15.5"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32"/>
      <c r="BK87" s="32"/>
      <c r="BL87" s="32"/>
      <c r="BM87" s="32"/>
      <c r="BN87" s="32"/>
      <c r="BO87" s="32"/>
      <c r="BP87" s="32"/>
      <c r="DR87" s="68"/>
      <c r="DS87" s="68"/>
      <c r="DT87" s="68"/>
      <c r="DU87" s="68"/>
      <c r="DV87" s="68"/>
    </row>
    <row r="88" spans="2:126" ht="15.5"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32"/>
      <c r="BK88" s="32"/>
      <c r="BL88" s="32"/>
      <c r="BM88" s="32"/>
      <c r="BN88" s="32"/>
      <c r="BO88" s="32"/>
      <c r="BP88" s="32"/>
      <c r="DR88" s="68"/>
      <c r="DS88" s="68"/>
      <c r="DT88" s="68"/>
      <c r="DU88" s="68"/>
      <c r="DV88" s="68"/>
    </row>
    <row r="89" spans="2:126" ht="15.5"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32"/>
      <c r="BK89" s="32"/>
      <c r="BL89" s="32"/>
      <c r="BM89" s="32"/>
      <c r="BN89" s="32"/>
      <c r="BO89" s="32"/>
      <c r="BP89" s="32"/>
      <c r="DR89" s="68"/>
      <c r="DS89" s="68"/>
      <c r="DT89" s="68"/>
      <c r="DU89" s="68"/>
      <c r="DV89" s="68"/>
    </row>
    <row r="90" spans="2:126" ht="15.5"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32"/>
      <c r="BK90" s="32"/>
      <c r="BL90" s="32"/>
      <c r="BM90" s="32"/>
      <c r="BN90" s="32"/>
      <c r="BO90" s="32"/>
      <c r="BP90" s="32"/>
      <c r="DR90" s="68"/>
      <c r="DS90" s="68"/>
      <c r="DT90" s="68"/>
      <c r="DU90" s="68"/>
      <c r="DV90" s="68"/>
    </row>
    <row r="91" spans="2:126" ht="15.5"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32"/>
      <c r="BK91" s="32"/>
      <c r="BL91" s="32"/>
      <c r="BM91" s="32"/>
      <c r="BN91" s="32"/>
      <c r="BO91" s="32"/>
      <c r="BP91" s="32"/>
      <c r="DR91" s="68"/>
      <c r="DS91" s="68"/>
      <c r="DT91" s="68"/>
      <c r="DU91" s="68"/>
      <c r="DV91" s="68"/>
    </row>
    <row r="92" spans="2:126" ht="15.5"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32"/>
      <c r="BK92" s="32"/>
      <c r="BL92" s="32"/>
      <c r="BM92" s="32"/>
      <c r="BN92" s="32"/>
      <c r="BO92" s="32"/>
      <c r="BP92" s="32"/>
      <c r="DR92" s="68"/>
      <c r="DS92" s="68"/>
      <c r="DT92" s="68"/>
      <c r="DU92" s="68"/>
      <c r="DV92" s="68"/>
    </row>
    <row r="93" spans="2:126" ht="15.5"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32"/>
      <c r="BK93" s="32"/>
      <c r="BL93" s="32"/>
      <c r="BM93" s="32"/>
      <c r="BN93" s="32"/>
      <c r="BO93" s="32"/>
      <c r="BP93" s="32"/>
      <c r="DR93" s="68"/>
      <c r="DS93" s="68"/>
      <c r="DT93" s="68"/>
      <c r="DU93" s="68"/>
      <c r="DV93" s="68"/>
    </row>
    <row r="94" spans="2:126" ht="15.5"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32"/>
      <c r="BK94" s="32"/>
      <c r="BL94" s="32"/>
      <c r="BM94" s="32"/>
      <c r="BN94" s="32"/>
      <c r="BO94" s="32"/>
      <c r="BP94" s="32"/>
      <c r="DR94" s="68"/>
      <c r="DS94" s="68"/>
      <c r="DT94" s="68"/>
      <c r="DU94" s="68"/>
      <c r="DV94" s="68"/>
    </row>
    <row r="95" spans="2:126" ht="15.5"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32"/>
      <c r="BK95" s="32"/>
      <c r="BL95" s="32"/>
      <c r="BM95" s="32"/>
      <c r="BN95" s="32"/>
      <c r="BO95" s="32"/>
      <c r="BP95" s="32"/>
      <c r="DR95" s="68"/>
      <c r="DS95" s="68"/>
      <c r="DT95" s="68"/>
      <c r="DU95" s="68"/>
      <c r="DV95" s="68"/>
    </row>
    <row r="96" spans="2:126" ht="15.5"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32"/>
      <c r="BK96" s="32"/>
      <c r="BL96" s="32"/>
      <c r="BM96" s="32"/>
      <c r="BN96" s="32"/>
      <c r="BO96" s="32"/>
      <c r="BP96" s="32"/>
      <c r="DR96" s="68"/>
      <c r="DS96" s="68"/>
      <c r="DT96" s="68"/>
      <c r="DU96" s="68"/>
      <c r="DV96" s="68"/>
    </row>
    <row r="97" spans="2:126" ht="15.5"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32"/>
      <c r="BK97" s="32"/>
      <c r="BL97" s="32"/>
      <c r="BM97" s="32"/>
      <c r="BN97" s="32"/>
      <c r="BO97" s="32"/>
      <c r="BP97" s="32"/>
      <c r="DR97" s="68"/>
      <c r="DS97" s="68"/>
      <c r="DT97" s="68"/>
      <c r="DU97" s="68"/>
      <c r="DV97" s="68"/>
    </row>
    <row r="98" spans="2:126" ht="15.5"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32"/>
      <c r="BK98" s="32"/>
      <c r="BL98" s="32"/>
      <c r="BM98" s="32"/>
      <c r="BN98" s="32"/>
      <c r="BO98" s="32"/>
      <c r="BP98" s="32"/>
      <c r="DR98" s="68"/>
      <c r="DS98" s="68"/>
      <c r="DT98" s="68"/>
      <c r="DU98" s="68"/>
      <c r="DV98" s="68"/>
    </row>
    <row r="99" spans="2:126" ht="15.5"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32"/>
      <c r="BK99" s="32"/>
      <c r="BL99" s="32"/>
      <c r="BM99" s="32"/>
      <c r="BN99" s="32"/>
      <c r="BO99" s="32"/>
      <c r="BP99" s="32"/>
      <c r="DR99" s="68"/>
      <c r="DS99" s="68"/>
      <c r="DT99" s="68"/>
      <c r="DU99" s="68"/>
      <c r="DV99" s="68"/>
    </row>
    <row r="100" spans="2:126" ht="15.5"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32"/>
      <c r="BK100" s="32"/>
      <c r="BL100" s="32"/>
      <c r="BM100" s="32"/>
      <c r="BN100" s="32"/>
      <c r="BO100" s="32"/>
      <c r="BP100" s="32"/>
      <c r="DR100" s="68"/>
      <c r="DS100" s="68"/>
      <c r="DT100" s="68"/>
      <c r="DU100" s="68"/>
      <c r="DV100" s="68"/>
    </row>
    <row r="101" spans="2:126" ht="15.5"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32"/>
      <c r="BK101" s="32"/>
      <c r="BL101" s="32"/>
      <c r="BM101" s="32"/>
      <c r="BN101" s="32"/>
      <c r="BO101" s="32"/>
      <c r="BP101" s="32"/>
      <c r="DR101" s="68"/>
      <c r="DS101" s="68"/>
      <c r="DT101" s="68"/>
      <c r="DU101" s="68"/>
      <c r="DV101" s="68"/>
    </row>
    <row r="102" spans="2:126" ht="15.5"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32"/>
      <c r="BK102" s="32"/>
      <c r="BL102" s="32"/>
      <c r="BM102" s="32"/>
      <c r="BN102" s="32"/>
      <c r="BO102" s="32"/>
      <c r="BP102" s="32"/>
      <c r="DR102" s="68"/>
      <c r="DS102" s="68"/>
      <c r="DT102" s="68"/>
      <c r="DU102" s="68"/>
      <c r="DV102" s="68"/>
    </row>
    <row r="103" spans="2:126" ht="15.5"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32"/>
      <c r="BK103" s="32"/>
      <c r="BL103" s="32"/>
      <c r="BM103" s="32"/>
      <c r="BN103" s="32"/>
      <c r="BO103" s="32"/>
      <c r="BP103" s="32"/>
      <c r="DR103" s="68"/>
      <c r="DS103" s="68"/>
      <c r="DT103" s="68"/>
      <c r="DU103" s="68"/>
      <c r="DV103" s="68"/>
    </row>
    <row r="104" spans="2:126" ht="15.5"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32"/>
      <c r="BK104" s="32"/>
      <c r="BL104" s="32"/>
      <c r="BM104" s="32"/>
      <c r="BN104" s="32"/>
      <c r="BO104" s="32"/>
      <c r="BP104" s="32"/>
      <c r="DR104" s="68"/>
      <c r="DS104" s="68"/>
      <c r="DT104" s="68"/>
      <c r="DU104" s="68"/>
      <c r="DV104" s="68"/>
    </row>
    <row r="105" spans="2:126" ht="15.5"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32"/>
      <c r="BK105" s="32"/>
      <c r="BL105" s="32"/>
      <c r="BM105" s="32"/>
      <c r="BN105" s="32"/>
      <c r="BO105" s="32"/>
      <c r="BP105" s="32"/>
      <c r="DR105" s="68"/>
      <c r="DS105" s="68"/>
      <c r="DT105" s="68"/>
      <c r="DU105" s="68"/>
      <c r="DV105" s="68"/>
    </row>
    <row r="106" spans="2:126" ht="15.5"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32"/>
      <c r="BK106" s="32"/>
      <c r="BL106" s="32"/>
      <c r="BM106" s="32"/>
      <c r="BN106" s="32"/>
      <c r="BO106" s="32"/>
      <c r="BP106" s="32"/>
      <c r="DR106" s="68"/>
      <c r="DS106" s="68"/>
      <c r="DT106" s="68"/>
      <c r="DU106" s="68"/>
      <c r="DV106" s="68"/>
    </row>
    <row r="107" spans="2:126" ht="15.5"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32"/>
      <c r="BK107" s="32"/>
      <c r="BL107" s="32"/>
      <c r="BM107" s="32"/>
      <c r="BN107" s="32"/>
      <c r="BO107" s="32"/>
      <c r="BP107" s="32"/>
      <c r="DR107" s="68"/>
      <c r="DS107" s="68"/>
      <c r="DT107" s="68"/>
      <c r="DU107" s="68"/>
      <c r="DV107" s="68"/>
    </row>
    <row r="108" spans="2:126" ht="15.5"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32"/>
      <c r="BK108" s="32"/>
      <c r="BL108" s="32"/>
      <c r="BM108" s="32"/>
      <c r="BN108" s="32"/>
      <c r="BO108" s="32"/>
      <c r="BP108" s="32"/>
      <c r="DR108" s="68"/>
      <c r="DS108" s="68"/>
      <c r="DT108" s="68"/>
      <c r="DU108" s="68"/>
      <c r="DV108" s="68"/>
    </row>
    <row r="109" spans="2:126" ht="15.5"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32"/>
      <c r="BK109" s="32"/>
      <c r="BL109" s="32"/>
      <c r="BM109" s="32"/>
      <c r="BN109" s="32"/>
      <c r="BO109" s="32"/>
      <c r="BP109" s="32"/>
      <c r="DR109" s="68"/>
      <c r="DS109" s="68"/>
      <c r="DT109" s="68"/>
      <c r="DU109" s="68"/>
      <c r="DV109" s="68"/>
    </row>
    <row r="110" spans="2:126" ht="15.5"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32"/>
      <c r="BK110" s="32"/>
      <c r="BL110" s="32"/>
      <c r="BM110" s="32"/>
      <c r="BN110" s="32"/>
      <c r="BO110" s="32"/>
      <c r="BP110" s="32"/>
      <c r="DR110" s="68"/>
      <c r="DS110" s="68"/>
      <c r="DT110" s="68"/>
      <c r="DU110" s="68"/>
      <c r="DV110" s="68"/>
    </row>
    <row r="111" spans="2:126" ht="15.5"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32"/>
      <c r="BK111" s="32"/>
      <c r="BL111" s="32"/>
      <c r="BM111" s="32"/>
      <c r="BN111" s="32"/>
      <c r="BO111" s="32"/>
      <c r="BP111" s="32"/>
      <c r="DR111" s="68"/>
      <c r="DS111" s="68"/>
      <c r="DT111" s="68"/>
      <c r="DU111" s="68"/>
      <c r="DV111" s="68"/>
    </row>
    <row r="112" spans="2:126" ht="15.5"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32"/>
      <c r="BK112" s="32"/>
      <c r="BL112" s="32"/>
      <c r="BM112" s="32"/>
      <c r="BN112" s="32"/>
      <c r="BO112" s="32"/>
      <c r="BP112" s="32"/>
      <c r="DR112" s="68"/>
      <c r="DS112" s="68"/>
      <c r="DT112" s="68"/>
      <c r="DU112" s="68"/>
      <c r="DV112" s="68"/>
    </row>
    <row r="113" spans="2:126" ht="15.5"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32"/>
      <c r="BK113" s="32"/>
      <c r="BL113" s="32"/>
      <c r="BM113" s="32"/>
      <c r="BN113" s="32"/>
      <c r="BO113" s="32"/>
      <c r="BP113" s="32"/>
      <c r="DR113" s="68"/>
      <c r="DS113" s="68"/>
      <c r="DT113" s="68"/>
      <c r="DU113" s="68"/>
      <c r="DV113" s="68"/>
    </row>
    <row r="114" spans="2:126" ht="15.5"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32"/>
      <c r="BK114" s="32"/>
      <c r="BL114" s="32"/>
      <c r="BM114" s="32"/>
      <c r="BN114" s="32"/>
      <c r="BO114" s="32"/>
      <c r="BP114" s="32"/>
      <c r="DR114" s="68"/>
      <c r="DS114" s="68"/>
      <c r="DT114" s="68"/>
      <c r="DU114" s="68"/>
      <c r="DV114" s="68"/>
    </row>
    <row r="115" spans="2:126" ht="15.5"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32"/>
      <c r="BK115" s="32"/>
      <c r="BL115" s="32"/>
      <c r="BM115" s="32"/>
      <c r="BN115" s="32"/>
      <c r="BO115" s="32"/>
      <c r="BP115" s="32"/>
      <c r="DR115" s="68"/>
      <c r="DS115" s="68"/>
      <c r="DT115" s="68"/>
      <c r="DU115" s="68"/>
      <c r="DV115" s="68"/>
    </row>
    <row r="116" spans="2:126" ht="15.5"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32"/>
      <c r="BK116" s="32"/>
      <c r="BL116" s="32"/>
      <c r="BM116" s="32"/>
      <c r="BN116" s="32"/>
      <c r="BO116" s="32"/>
      <c r="BP116" s="32"/>
      <c r="DR116" s="68"/>
      <c r="DS116" s="68"/>
      <c r="DT116" s="68"/>
      <c r="DU116" s="68"/>
      <c r="DV116" s="68"/>
    </row>
    <row r="117" spans="2:126" ht="15.5"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32"/>
      <c r="BK117" s="32"/>
      <c r="BL117" s="32"/>
      <c r="BM117" s="32"/>
      <c r="BN117" s="32"/>
      <c r="BO117" s="32"/>
      <c r="BP117" s="32"/>
      <c r="DR117" s="68"/>
      <c r="DS117" s="68"/>
      <c r="DT117" s="68"/>
      <c r="DU117" s="68"/>
      <c r="DV117" s="68"/>
    </row>
    <row r="118" spans="2:126" ht="15.5"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32"/>
      <c r="BK118" s="32"/>
      <c r="BL118" s="32"/>
      <c r="BM118" s="32"/>
      <c r="BN118" s="32"/>
      <c r="BO118" s="32"/>
      <c r="BP118" s="32"/>
      <c r="DR118" s="68"/>
      <c r="DS118" s="68"/>
      <c r="DT118" s="68"/>
      <c r="DU118" s="68"/>
      <c r="DV118" s="68"/>
    </row>
    <row r="119" spans="2:126" ht="15.5"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32"/>
      <c r="BK119" s="32"/>
      <c r="BL119" s="32"/>
      <c r="BM119" s="32"/>
      <c r="BN119" s="32"/>
      <c r="BO119" s="32"/>
      <c r="BP119" s="32"/>
      <c r="DR119" s="68"/>
      <c r="DS119" s="68"/>
      <c r="DT119" s="68"/>
      <c r="DU119" s="68"/>
      <c r="DV119" s="68"/>
    </row>
    <row r="120" spans="2:126" ht="15.5"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32"/>
      <c r="BK120" s="32"/>
      <c r="BL120" s="32"/>
      <c r="BM120" s="32"/>
      <c r="BN120" s="32"/>
      <c r="BO120" s="32"/>
      <c r="BP120" s="32"/>
      <c r="DR120" s="68"/>
      <c r="DS120" s="68"/>
      <c r="DT120" s="68"/>
      <c r="DU120" s="68"/>
      <c r="DV120" s="68"/>
    </row>
    <row r="121" spans="2:126" ht="15.5"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32"/>
      <c r="BK121" s="32"/>
      <c r="BL121" s="32"/>
      <c r="BM121" s="32"/>
      <c r="BN121" s="32"/>
      <c r="BO121" s="32"/>
      <c r="BP121" s="32"/>
      <c r="DR121" s="68"/>
      <c r="DS121" s="68"/>
      <c r="DT121" s="68"/>
      <c r="DU121" s="68"/>
      <c r="DV121" s="68"/>
    </row>
    <row r="122" spans="2:126" ht="15.5"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32"/>
      <c r="BK122" s="32"/>
      <c r="BL122" s="32"/>
      <c r="BM122" s="32"/>
      <c r="BN122" s="32"/>
      <c r="BO122" s="32"/>
      <c r="BP122" s="32"/>
      <c r="DR122" s="68"/>
      <c r="DS122" s="68"/>
      <c r="DT122" s="68"/>
      <c r="DU122" s="68"/>
      <c r="DV122" s="68"/>
    </row>
    <row r="123" spans="2:126" ht="15.5"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32"/>
      <c r="BK123" s="32"/>
      <c r="BL123" s="32"/>
      <c r="BM123" s="32"/>
      <c r="BN123" s="32"/>
      <c r="BO123" s="32"/>
      <c r="BP123" s="32"/>
      <c r="DR123" s="68"/>
      <c r="DS123" s="68"/>
      <c r="DT123" s="68"/>
      <c r="DU123" s="68"/>
      <c r="DV123" s="68"/>
    </row>
    <row r="124" spans="2:126" ht="15.5"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32"/>
      <c r="BK124" s="32"/>
      <c r="BL124" s="32"/>
      <c r="BM124" s="32"/>
      <c r="BN124" s="32"/>
      <c r="BO124" s="32"/>
      <c r="BP124" s="32"/>
      <c r="DR124" s="68"/>
      <c r="DS124" s="68"/>
      <c r="DT124" s="68"/>
      <c r="DU124" s="68"/>
      <c r="DV124" s="68"/>
    </row>
    <row r="125" spans="2:126" ht="15.5"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32"/>
      <c r="BK125" s="32"/>
      <c r="BL125" s="32"/>
      <c r="BM125" s="32"/>
      <c r="BN125" s="32"/>
      <c r="BO125" s="32"/>
      <c r="BP125" s="32"/>
      <c r="DR125" s="68"/>
      <c r="DS125" s="68"/>
      <c r="DT125" s="68"/>
      <c r="DU125" s="68"/>
      <c r="DV125" s="68"/>
    </row>
    <row r="126" spans="2:126" ht="15.5"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32"/>
      <c r="BK126" s="32"/>
      <c r="BL126" s="32"/>
      <c r="BM126" s="32"/>
      <c r="BN126" s="32"/>
      <c r="BO126" s="32"/>
      <c r="BP126" s="32"/>
      <c r="DR126" s="68"/>
      <c r="DS126" s="68"/>
      <c r="DT126" s="68"/>
      <c r="DU126" s="68"/>
      <c r="DV126" s="68"/>
    </row>
    <row r="127" spans="2:126" ht="15.5"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32"/>
      <c r="BK127" s="32"/>
      <c r="BL127" s="32"/>
      <c r="BM127" s="32"/>
      <c r="BN127" s="32"/>
      <c r="BO127" s="32"/>
      <c r="BP127" s="32"/>
      <c r="DR127" s="68"/>
      <c r="DS127" s="68"/>
      <c r="DT127" s="68"/>
      <c r="DU127" s="68"/>
      <c r="DV127" s="68"/>
    </row>
    <row r="128" spans="2:126" ht="15.5"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32"/>
      <c r="BK128" s="32"/>
      <c r="BL128" s="32"/>
      <c r="BM128" s="32"/>
      <c r="BN128" s="32"/>
      <c r="BO128" s="32"/>
      <c r="BP128" s="32"/>
      <c r="DR128" s="68"/>
      <c r="DS128" s="68"/>
      <c r="DT128" s="68"/>
      <c r="DU128" s="68"/>
      <c r="DV128" s="68"/>
    </row>
    <row r="129" spans="2:126" ht="15.5"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32"/>
      <c r="BK129" s="32"/>
      <c r="BL129" s="32"/>
      <c r="BM129" s="32"/>
      <c r="BN129" s="32"/>
      <c r="BO129" s="32"/>
      <c r="BP129" s="32"/>
      <c r="DR129" s="68"/>
      <c r="DS129" s="68"/>
      <c r="DT129" s="68"/>
      <c r="DU129" s="68"/>
      <c r="DV129" s="68"/>
    </row>
    <row r="130" spans="2:126" ht="15.5"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32"/>
      <c r="BK130" s="32"/>
      <c r="BL130" s="32"/>
      <c r="BM130" s="32"/>
      <c r="BN130" s="32"/>
      <c r="BO130" s="32"/>
      <c r="BP130" s="32"/>
      <c r="DR130" s="68"/>
      <c r="DS130" s="68"/>
      <c r="DT130" s="68"/>
      <c r="DU130" s="68"/>
      <c r="DV130" s="68"/>
    </row>
    <row r="131" spans="2:126" ht="15.5"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32"/>
      <c r="BK131" s="32"/>
      <c r="BL131" s="32"/>
      <c r="BM131" s="32"/>
      <c r="BN131" s="32"/>
      <c r="BO131" s="32"/>
      <c r="BP131" s="32"/>
      <c r="DR131" s="68"/>
      <c r="DS131" s="68"/>
      <c r="DT131" s="68"/>
      <c r="DU131" s="68"/>
      <c r="DV131" s="68"/>
    </row>
    <row r="132" spans="2:126" ht="15.5"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32"/>
      <c r="BK132" s="32"/>
      <c r="BL132" s="32"/>
      <c r="BM132" s="32"/>
      <c r="BN132" s="32"/>
      <c r="BO132" s="32"/>
      <c r="BP132" s="32"/>
      <c r="DR132" s="68"/>
      <c r="DS132" s="68"/>
      <c r="DT132" s="68"/>
      <c r="DU132" s="68"/>
      <c r="DV132" s="68"/>
    </row>
    <row r="133" spans="2:126" ht="15.5"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32"/>
      <c r="BK133" s="32"/>
      <c r="BL133" s="32"/>
      <c r="BM133" s="32"/>
      <c r="BN133" s="32"/>
      <c r="BO133" s="32"/>
      <c r="BP133" s="32"/>
      <c r="DR133" s="68"/>
      <c r="DS133" s="68"/>
      <c r="DT133" s="68"/>
      <c r="DU133" s="68"/>
      <c r="DV133" s="68"/>
    </row>
    <row r="134" spans="2:126" ht="15.5"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32"/>
      <c r="BK134" s="32"/>
      <c r="BL134" s="32"/>
      <c r="BM134" s="32"/>
      <c r="BN134" s="32"/>
      <c r="BO134" s="32"/>
      <c r="BP134" s="32"/>
      <c r="DR134" s="68"/>
      <c r="DS134" s="68"/>
      <c r="DT134" s="68"/>
      <c r="DU134" s="68"/>
      <c r="DV134" s="68"/>
    </row>
    <row r="135" spans="2:126" ht="15.5"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32"/>
      <c r="BK135" s="32"/>
      <c r="BL135" s="32"/>
      <c r="BM135" s="32"/>
      <c r="BN135" s="32"/>
      <c r="BO135" s="32"/>
      <c r="BP135" s="32"/>
      <c r="DR135" s="68"/>
      <c r="DS135" s="68"/>
      <c r="DT135" s="68"/>
      <c r="DU135" s="68"/>
      <c r="DV135" s="68"/>
    </row>
    <row r="136" spans="2:126" ht="15.5"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32"/>
      <c r="BK136" s="32"/>
      <c r="BL136" s="32"/>
      <c r="BM136" s="32"/>
      <c r="BN136" s="32"/>
      <c r="BO136" s="32"/>
      <c r="BP136" s="32"/>
      <c r="DR136" s="68"/>
      <c r="DS136" s="68"/>
      <c r="DT136" s="68"/>
      <c r="DU136" s="68"/>
      <c r="DV136" s="68"/>
    </row>
    <row r="137" spans="2:126" ht="15.5"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32"/>
      <c r="BK137" s="32"/>
      <c r="BL137" s="32"/>
      <c r="BM137" s="32"/>
      <c r="BN137" s="32"/>
      <c r="BO137" s="32"/>
      <c r="BP137" s="32"/>
      <c r="DR137" s="68"/>
      <c r="DS137" s="68"/>
      <c r="DT137" s="68"/>
      <c r="DU137" s="68"/>
      <c r="DV137" s="68"/>
    </row>
    <row r="138" spans="2:126" ht="15.5"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32"/>
      <c r="BK138" s="32"/>
      <c r="BL138" s="32"/>
      <c r="BM138" s="32"/>
      <c r="BN138" s="32"/>
      <c r="BO138" s="32"/>
      <c r="BP138" s="32"/>
      <c r="DR138" s="68"/>
      <c r="DS138" s="68"/>
      <c r="DT138" s="68"/>
      <c r="DU138" s="68"/>
      <c r="DV138" s="68"/>
    </row>
    <row r="139" spans="2:126" ht="15.5"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32"/>
      <c r="BK139" s="32"/>
      <c r="BL139" s="32"/>
      <c r="BM139" s="32"/>
      <c r="BN139" s="32"/>
      <c r="BO139" s="32"/>
      <c r="BP139" s="32"/>
      <c r="DR139" s="68"/>
      <c r="DS139" s="68"/>
      <c r="DT139" s="68"/>
      <c r="DU139" s="68"/>
      <c r="DV139" s="68"/>
    </row>
    <row r="140" spans="2:126" ht="15.5"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32"/>
      <c r="BK140" s="32"/>
      <c r="BL140" s="32"/>
      <c r="BM140" s="32"/>
      <c r="BN140" s="32"/>
      <c r="BO140" s="32"/>
      <c r="BP140" s="32"/>
      <c r="DR140" s="68"/>
      <c r="DS140" s="68"/>
      <c r="DT140" s="68"/>
      <c r="DU140" s="68"/>
      <c r="DV140" s="68"/>
    </row>
    <row r="141" spans="2:126" ht="15.5"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32"/>
      <c r="BK141" s="32"/>
      <c r="BL141" s="32"/>
      <c r="BM141" s="32"/>
      <c r="BN141" s="32"/>
      <c r="BO141" s="32"/>
      <c r="BP141" s="32"/>
      <c r="DR141" s="68"/>
      <c r="DS141" s="68"/>
      <c r="DT141" s="68"/>
      <c r="DU141" s="68"/>
      <c r="DV141" s="68"/>
    </row>
    <row r="142" spans="2:126" ht="15.5"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32"/>
      <c r="BK142" s="32"/>
      <c r="BL142" s="32"/>
      <c r="BM142" s="32"/>
      <c r="BN142" s="32"/>
      <c r="BO142" s="32"/>
      <c r="BP142" s="32"/>
      <c r="DR142" s="68"/>
      <c r="DS142" s="68"/>
      <c r="DT142" s="68"/>
      <c r="DU142" s="68"/>
      <c r="DV142" s="68"/>
    </row>
    <row r="143" spans="2:126" ht="15.5"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32"/>
      <c r="BK143" s="32"/>
      <c r="BL143" s="32"/>
      <c r="BM143" s="32"/>
      <c r="BN143" s="32"/>
      <c r="BO143" s="32"/>
      <c r="BP143" s="32"/>
      <c r="DR143" s="68"/>
      <c r="DS143" s="68"/>
      <c r="DT143" s="68"/>
      <c r="DU143" s="68"/>
      <c r="DV143" s="68"/>
    </row>
    <row r="144" spans="2:126" ht="15.5"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32"/>
      <c r="BK144" s="32"/>
      <c r="BL144" s="32"/>
      <c r="BM144" s="32"/>
      <c r="BN144" s="32"/>
      <c r="BO144" s="32"/>
      <c r="BP144" s="32"/>
      <c r="DR144" s="68"/>
      <c r="DS144" s="68"/>
      <c r="DT144" s="68"/>
      <c r="DU144" s="68"/>
      <c r="DV144" s="68"/>
    </row>
    <row r="145" spans="2:126" ht="15.5"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32"/>
      <c r="BK145" s="32"/>
      <c r="BL145" s="32"/>
      <c r="BM145" s="32"/>
      <c r="BN145" s="32"/>
      <c r="BO145" s="32"/>
      <c r="BP145" s="32"/>
      <c r="DR145" s="68"/>
      <c r="DS145" s="68"/>
      <c r="DT145" s="68"/>
      <c r="DU145" s="68"/>
      <c r="DV145" s="68"/>
    </row>
    <row r="146" spans="2:126" ht="15.5"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32"/>
      <c r="BK146" s="32"/>
      <c r="BL146" s="32"/>
      <c r="BM146" s="32"/>
      <c r="BN146" s="32"/>
      <c r="BO146" s="32"/>
      <c r="BP146" s="32"/>
      <c r="DR146" s="68"/>
      <c r="DS146" s="68"/>
      <c r="DT146" s="68"/>
      <c r="DU146" s="68"/>
      <c r="DV146" s="68"/>
    </row>
    <row r="147" spans="2:126" ht="15.5"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32"/>
      <c r="BK147" s="32"/>
      <c r="BL147" s="32"/>
      <c r="BM147" s="32"/>
      <c r="BN147" s="32"/>
      <c r="BO147" s="32"/>
      <c r="BP147" s="32"/>
      <c r="DR147" s="68"/>
      <c r="DS147" s="68"/>
      <c r="DT147" s="68"/>
      <c r="DU147" s="68"/>
      <c r="DV147" s="68"/>
    </row>
    <row r="148" spans="2:126" ht="15.5"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32"/>
      <c r="BK148" s="32"/>
      <c r="BL148" s="32"/>
      <c r="BM148" s="32"/>
      <c r="BN148" s="32"/>
      <c r="BO148" s="32"/>
      <c r="BP148" s="32"/>
      <c r="DR148" s="68"/>
      <c r="DS148" s="68"/>
      <c r="DT148" s="68"/>
      <c r="DU148" s="68"/>
      <c r="DV148" s="68"/>
    </row>
    <row r="149" spans="2:126" ht="15.5"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32"/>
      <c r="BK149" s="32"/>
      <c r="BL149" s="32"/>
      <c r="BM149" s="32"/>
      <c r="BN149" s="32"/>
      <c r="BO149" s="32"/>
      <c r="BP149" s="32"/>
      <c r="DR149" s="68"/>
      <c r="DS149" s="68"/>
      <c r="DT149" s="68"/>
      <c r="DU149" s="68"/>
      <c r="DV149" s="68"/>
    </row>
    <row r="150" spans="2:126" ht="15.5"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32"/>
      <c r="BK150" s="32"/>
      <c r="BL150" s="32"/>
      <c r="BM150" s="32"/>
      <c r="BN150" s="32"/>
      <c r="BO150" s="32"/>
      <c r="BP150" s="32"/>
      <c r="DR150" s="68"/>
      <c r="DS150" s="68"/>
      <c r="DT150" s="68"/>
      <c r="DU150" s="68"/>
      <c r="DV150" s="68"/>
    </row>
    <row r="151" spans="2:126" ht="15.5"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32"/>
      <c r="BK151" s="32"/>
      <c r="BL151" s="32"/>
      <c r="BM151" s="32"/>
      <c r="BN151" s="32"/>
      <c r="BO151" s="32"/>
      <c r="BP151" s="32"/>
      <c r="DR151" s="68"/>
      <c r="DS151" s="68"/>
      <c r="DT151" s="68"/>
      <c r="DU151" s="68"/>
      <c r="DV151" s="68"/>
    </row>
    <row r="152" spans="2:126" ht="15.5"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32"/>
      <c r="BK152" s="32"/>
      <c r="BL152" s="32"/>
      <c r="BM152" s="32"/>
      <c r="BN152" s="32"/>
      <c r="BO152" s="32"/>
      <c r="BP152" s="32"/>
      <c r="DR152" s="68"/>
      <c r="DS152" s="68"/>
      <c r="DT152" s="68"/>
      <c r="DU152" s="68"/>
      <c r="DV152" s="68"/>
    </row>
    <row r="153" spans="2:126" ht="15.5"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32"/>
      <c r="BK153" s="32"/>
      <c r="BL153" s="32"/>
      <c r="BM153" s="32"/>
      <c r="BN153" s="32"/>
      <c r="BO153" s="32"/>
      <c r="BP153" s="32"/>
      <c r="DR153" s="68"/>
      <c r="DS153" s="68"/>
      <c r="DT153" s="68"/>
      <c r="DU153" s="68"/>
      <c r="DV153" s="68"/>
    </row>
    <row r="154" spans="2:126" ht="15.5"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32"/>
      <c r="BK154" s="32"/>
      <c r="BL154" s="32"/>
      <c r="BM154" s="32"/>
      <c r="BN154" s="32"/>
      <c r="BO154" s="32"/>
      <c r="BP154" s="32"/>
      <c r="DR154" s="68"/>
      <c r="DS154" s="68"/>
      <c r="DT154" s="68"/>
      <c r="DU154" s="68"/>
      <c r="DV154" s="68"/>
    </row>
    <row r="155" spans="2:126" ht="15.5"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32"/>
      <c r="BK155" s="32"/>
      <c r="BL155" s="32"/>
      <c r="BM155" s="32"/>
      <c r="BN155" s="32"/>
      <c r="BO155" s="32"/>
      <c r="BP155" s="32"/>
      <c r="DR155" s="68"/>
      <c r="DS155" s="68"/>
      <c r="DT155" s="68"/>
      <c r="DU155" s="68"/>
      <c r="DV155" s="68"/>
    </row>
    <row r="156" spans="2:126" ht="15.5"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32"/>
      <c r="BK156" s="32"/>
      <c r="BL156" s="32"/>
      <c r="BM156" s="32"/>
      <c r="BN156" s="32"/>
      <c r="BO156" s="32"/>
      <c r="BP156" s="32"/>
      <c r="DR156" s="68"/>
      <c r="DS156" s="68"/>
      <c r="DT156" s="68"/>
      <c r="DU156" s="68"/>
      <c r="DV156" s="68"/>
    </row>
    <row r="157" spans="2:126" ht="15.5"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32"/>
      <c r="BK157" s="32"/>
      <c r="BL157" s="32"/>
      <c r="BM157" s="32"/>
      <c r="BN157" s="32"/>
      <c r="BO157" s="32"/>
      <c r="BP157" s="32"/>
      <c r="DR157" s="68"/>
      <c r="DS157" s="68"/>
      <c r="DT157" s="68"/>
      <c r="DU157" s="68"/>
      <c r="DV157" s="68"/>
    </row>
    <row r="158" spans="2:126" ht="15.5"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32"/>
      <c r="BK158" s="32"/>
      <c r="BL158" s="32"/>
      <c r="BM158" s="32"/>
      <c r="BN158" s="32"/>
      <c r="BO158" s="32"/>
      <c r="BP158" s="32"/>
      <c r="DR158" s="68"/>
      <c r="DS158" s="68"/>
      <c r="DT158" s="68"/>
      <c r="DU158" s="68"/>
      <c r="DV158" s="68"/>
    </row>
    <row r="159" spans="2:126" ht="15.5"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32"/>
      <c r="BK159" s="32"/>
      <c r="BL159" s="32"/>
      <c r="BM159" s="32"/>
      <c r="BN159" s="32"/>
      <c r="BO159" s="32"/>
      <c r="BP159" s="32"/>
      <c r="DR159" s="68"/>
      <c r="DS159" s="68"/>
      <c r="DT159" s="68"/>
      <c r="DU159" s="68"/>
      <c r="DV159" s="68"/>
    </row>
    <row r="160" spans="2:126" ht="15.5"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32"/>
      <c r="BK160" s="32"/>
      <c r="BL160" s="32"/>
      <c r="BM160" s="32"/>
      <c r="BN160" s="32"/>
      <c r="BO160" s="32"/>
      <c r="BP160" s="32"/>
      <c r="DR160" s="68"/>
      <c r="DS160" s="68"/>
      <c r="DT160" s="68"/>
      <c r="DU160" s="68"/>
      <c r="DV160" s="68"/>
    </row>
    <row r="161" spans="2:126" ht="15.5"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32"/>
      <c r="BK161" s="32"/>
      <c r="BL161" s="32"/>
      <c r="BM161" s="32"/>
      <c r="BN161" s="32"/>
      <c r="BO161" s="32"/>
      <c r="BP161" s="32"/>
      <c r="DR161" s="68"/>
      <c r="DS161" s="68"/>
      <c r="DT161" s="68"/>
      <c r="DU161" s="68"/>
      <c r="DV161" s="68"/>
    </row>
    <row r="162" spans="2:126" ht="15.5"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32"/>
      <c r="BK162" s="32"/>
      <c r="BL162" s="32"/>
      <c r="BM162" s="32"/>
      <c r="BN162" s="32"/>
      <c r="BO162" s="32"/>
      <c r="BP162" s="32"/>
      <c r="DR162" s="68"/>
      <c r="DS162" s="68"/>
      <c r="DT162" s="68"/>
      <c r="DU162" s="68"/>
      <c r="DV162" s="68"/>
    </row>
    <row r="163" spans="2:126" ht="15.5"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32"/>
      <c r="BK163" s="32"/>
      <c r="BL163" s="32"/>
      <c r="BM163" s="32"/>
      <c r="BN163" s="32"/>
      <c r="BO163" s="32"/>
      <c r="BP163" s="32"/>
      <c r="DR163" s="68"/>
      <c r="DS163" s="68"/>
      <c r="DT163" s="68"/>
      <c r="DU163" s="68"/>
      <c r="DV163" s="68"/>
    </row>
    <row r="164" spans="2:126" ht="15.5"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32"/>
      <c r="BK164" s="32"/>
      <c r="BL164" s="32"/>
      <c r="BM164" s="32"/>
      <c r="BN164" s="32"/>
      <c r="BO164" s="32"/>
      <c r="BP164" s="32"/>
      <c r="DR164" s="68"/>
      <c r="DS164" s="68"/>
      <c r="DT164" s="68"/>
      <c r="DU164" s="68"/>
      <c r="DV164" s="68"/>
    </row>
    <row r="165" spans="2:126" ht="15.5"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32"/>
      <c r="BK165" s="32"/>
      <c r="BL165" s="32"/>
      <c r="BM165" s="32"/>
      <c r="BN165" s="32"/>
      <c r="BO165" s="32"/>
      <c r="BP165" s="32"/>
      <c r="DR165" s="68"/>
      <c r="DS165" s="68"/>
      <c r="DT165" s="68"/>
      <c r="DU165" s="68"/>
      <c r="DV165" s="68"/>
    </row>
    <row r="166" spans="2:126" ht="15.5"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32"/>
      <c r="BK166" s="32"/>
      <c r="BL166" s="32"/>
      <c r="BM166" s="32"/>
      <c r="BN166" s="32"/>
      <c r="BO166" s="32"/>
      <c r="BP166" s="32"/>
      <c r="DR166" s="68"/>
      <c r="DS166" s="68"/>
      <c r="DT166" s="68"/>
      <c r="DU166" s="68"/>
      <c r="DV166" s="68"/>
    </row>
    <row r="167" spans="2:126" ht="15.5"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32"/>
      <c r="BK167" s="32"/>
      <c r="BL167" s="32"/>
      <c r="BM167" s="32"/>
      <c r="BN167" s="32"/>
      <c r="BO167" s="32"/>
      <c r="BP167" s="32"/>
      <c r="DR167" s="68"/>
      <c r="DS167" s="68"/>
      <c r="DT167" s="68"/>
      <c r="DU167" s="68"/>
      <c r="DV167" s="68"/>
    </row>
    <row r="168" spans="2:126" ht="15.5"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32"/>
      <c r="BK168" s="32"/>
      <c r="BL168" s="32"/>
      <c r="BM168" s="32"/>
      <c r="BN168" s="32"/>
      <c r="BO168" s="32"/>
      <c r="BP168" s="32"/>
      <c r="DR168" s="68"/>
      <c r="DS168" s="68"/>
      <c r="DT168" s="68"/>
      <c r="DU168" s="68"/>
      <c r="DV168" s="68"/>
    </row>
    <row r="169" spans="2:126" ht="15.5"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32"/>
      <c r="BK169" s="32"/>
      <c r="BL169" s="32"/>
      <c r="BM169" s="32"/>
      <c r="BN169" s="32"/>
      <c r="BO169" s="32"/>
      <c r="BP169" s="32"/>
      <c r="DR169" s="68"/>
      <c r="DS169" s="68"/>
      <c r="DT169" s="68"/>
      <c r="DU169" s="68"/>
      <c r="DV169" s="68"/>
    </row>
    <row r="170" spans="2:126" ht="15.5"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32"/>
      <c r="BK170" s="32"/>
      <c r="BL170" s="32"/>
      <c r="BM170" s="32"/>
      <c r="BN170" s="32"/>
      <c r="BO170" s="32"/>
      <c r="BP170" s="32"/>
      <c r="DR170" s="68"/>
      <c r="DS170" s="68"/>
      <c r="DT170" s="68"/>
      <c r="DU170" s="68"/>
      <c r="DV170" s="68"/>
    </row>
    <row r="171" spans="2:126" ht="15.5"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32"/>
      <c r="BK171" s="32"/>
      <c r="BL171" s="32"/>
      <c r="BM171" s="32"/>
      <c r="BN171" s="32"/>
      <c r="BO171" s="32"/>
      <c r="BP171" s="32"/>
      <c r="DR171" s="68"/>
      <c r="DS171" s="68"/>
      <c r="DT171" s="68"/>
      <c r="DU171" s="68"/>
      <c r="DV171" s="68"/>
    </row>
    <row r="172" spans="2:126" ht="15.5"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32"/>
      <c r="BK172" s="32"/>
      <c r="BL172" s="32"/>
      <c r="BM172" s="32"/>
      <c r="BN172" s="32"/>
      <c r="BO172" s="32"/>
      <c r="BP172" s="32"/>
      <c r="DR172" s="68"/>
      <c r="DS172" s="68"/>
      <c r="DT172" s="68"/>
      <c r="DU172" s="68"/>
      <c r="DV172" s="68"/>
    </row>
    <row r="173" spans="2:126" ht="15.5"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32"/>
      <c r="BK173" s="32"/>
      <c r="BL173" s="32"/>
      <c r="BM173" s="32"/>
      <c r="BN173" s="32"/>
      <c r="BO173" s="32"/>
      <c r="BP173" s="32"/>
      <c r="DR173" s="68"/>
      <c r="DS173" s="68"/>
      <c r="DT173" s="68"/>
      <c r="DU173" s="68"/>
      <c r="DV173" s="68"/>
    </row>
    <row r="174" spans="2:126" ht="15.5"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32"/>
      <c r="BK174" s="32"/>
      <c r="BL174" s="32"/>
      <c r="BM174" s="32"/>
      <c r="BN174" s="32"/>
      <c r="BO174" s="32"/>
      <c r="BP174" s="32"/>
      <c r="DR174" s="68"/>
      <c r="DS174" s="68"/>
      <c r="DT174" s="68"/>
      <c r="DU174" s="68"/>
      <c r="DV174" s="68"/>
    </row>
    <row r="175" spans="2:126" ht="15.5"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32"/>
      <c r="BK175" s="32"/>
      <c r="BL175" s="32"/>
      <c r="BM175" s="32"/>
      <c r="BN175" s="32"/>
      <c r="BO175" s="32"/>
      <c r="BP175" s="32"/>
      <c r="DR175" s="68"/>
      <c r="DS175" s="68"/>
      <c r="DT175" s="68"/>
      <c r="DU175" s="68"/>
      <c r="DV175" s="68"/>
    </row>
    <row r="176" spans="2:126" ht="15.5"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32"/>
      <c r="BK176" s="32"/>
      <c r="BL176" s="32"/>
      <c r="BM176" s="32"/>
      <c r="BN176" s="32"/>
      <c r="BO176" s="32"/>
      <c r="BP176" s="32"/>
      <c r="DR176" s="68"/>
      <c r="DS176" s="68"/>
      <c r="DT176" s="68"/>
      <c r="DU176" s="68"/>
      <c r="DV176" s="68"/>
    </row>
    <row r="177" spans="2:126" ht="15.5"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32"/>
      <c r="BK177" s="32"/>
      <c r="BL177" s="32"/>
      <c r="BM177" s="32"/>
      <c r="BN177" s="32"/>
      <c r="BO177" s="32"/>
      <c r="BP177" s="32"/>
      <c r="DR177" s="68"/>
      <c r="DS177" s="68"/>
      <c r="DT177" s="68"/>
      <c r="DU177" s="68"/>
      <c r="DV177" s="68"/>
    </row>
    <row r="178" spans="2:126" ht="15.5"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32"/>
      <c r="BK178" s="32"/>
      <c r="BL178" s="32"/>
      <c r="BM178" s="32"/>
      <c r="BN178" s="32"/>
      <c r="BO178" s="32"/>
      <c r="BP178" s="32"/>
      <c r="DR178" s="68"/>
      <c r="DS178" s="68"/>
      <c r="DT178" s="68"/>
      <c r="DU178" s="68"/>
      <c r="DV178" s="68"/>
    </row>
    <row r="179" spans="2:126" ht="15.5"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32"/>
      <c r="BK179" s="32"/>
      <c r="BL179" s="32"/>
      <c r="BM179" s="32"/>
      <c r="BN179" s="32"/>
      <c r="BO179" s="32"/>
      <c r="BP179" s="32"/>
      <c r="DR179" s="68"/>
      <c r="DS179" s="68"/>
      <c r="DT179" s="68"/>
      <c r="DU179" s="68"/>
      <c r="DV179" s="68"/>
    </row>
    <row r="180" spans="2:126" ht="15.5"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32"/>
      <c r="BK180" s="32"/>
      <c r="BL180" s="32"/>
      <c r="BM180" s="32"/>
      <c r="BN180" s="32"/>
      <c r="BO180" s="32"/>
      <c r="BP180" s="32"/>
      <c r="DR180" s="68"/>
      <c r="DS180" s="68"/>
      <c r="DT180" s="68"/>
      <c r="DU180" s="68"/>
      <c r="DV180" s="68"/>
    </row>
    <row r="181" spans="2:126" ht="15.5"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32"/>
      <c r="BK181" s="32"/>
      <c r="BL181" s="32"/>
      <c r="BM181" s="32"/>
      <c r="BN181" s="32"/>
      <c r="BO181" s="32"/>
      <c r="BP181" s="32"/>
      <c r="DR181" s="68"/>
      <c r="DS181" s="68"/>
      <c r="DT181" s="68"/>
      <c r="DU181" s="68"/>
      <c r="DV181" s="68"/>
    </row>
    <row r="182" spans="2:126" ht="15.5"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32"/>
      <c r="BK182" s="32"/>
      <c r="BL182" s="32"/>
      <c r="BM182" s="32"/>
      <c r="BN182" s="32"/>
      <c r="BO182" s="32"/>
      <c r="BP182" s="32"/>
      <c r="DR182" s="68"/>
      <c r="DS182" s="68"/>
      <c r="DT182" s="68"/>
      <c r="DU182" s="68"/>
      <c r="DV182" s="68"/>
    </row>
    <row r="183" spans="2:126" ht="15.5"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32"/>
      <c r="BK183" s="32"/>
      <c r="BL183" s="32"/>
      <c r="BM183" s="32"/>
      <c r="BN183" s="32"/>
      <c r="BO183" s="32"/>
      <c r="BP183" s="32"/>
      <c r="DR183" s="68"/>
      <c r="DS183" s="68"/>
      <c r="DT183" s="68"/>
      <c r="DU183" s="68"/>
      <c r="DV183" s="68"/>
    </row>
    <row r="184" spans="2:126" ht="15.5"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32"/>
      <c r="BK184" s="32"/>
      <c r="BL184" s="32"/>
      <c r="BM184" s="32"/>
      <c r="BN184" s="32"/>
      <c r="BO184" s="32"/>
      <c r="BP184" s="32"/>
      <c r="DR184" s="68"/>
      <c r="DS184" s="68"/>
      <c r="DT184" s="68"/>
      <c r="DU184" s="68"/>
      <c r="DV184" s="68"/>
    </row>
    <row r="185" spans="2:126" ht="15.5"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32"/>
      <c r="BK185" s="32"/>
      <c r="BL185" s="32"/>
      <c r="BM185" s="32"/>
      <c r="BN185" s="32"/>
      <c r="BO185" s="32"/>
      <c r="BP185" s="32"/>
      <c r="DR185" s="68"/>
      <c r="DS185" s="68"/>
      <c r="DT185" s="68"/>
      <c r="DU185" s="68"/>
      <c r="DV185" s="68"/>
    </row>
    <row r="186" spans="2:126" ht="15.5"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32"/>
      <c r="BK186" s="32"/>
      <c r="BL186" s="32"/>
      <c r="BM186" s="32"/>
      <c r="BN186" s="32"/>
      <c r="BO186" s="32"/>
      <c r="BP186" s="32"/>
      <c r="DR186" s="68"/>
      <c r="DS186" s="68"/>
      <c r="DT186" s="68"/>
      <c r="DU186" s="68"/>
      <c r="DV186" s="68"/>
    </row>
    <row r="187" spans="2:126" ht="15.5"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32"/>
      <c r="BK187" s="32"/>
      <c r="BL187" s="32"/>
      <c r="BM187" s="32"/>
      <c r="BN187" s="32"/>
      <c r="BO187" s="32"/>
      <c r="BP187" s="32"/>
      <c r="DR187" s="68"/>
      <c r="DS187" s="68"/>
      <c r="DT187" s="68"/>
      <c r="DU187" s="68"/>
      <c r="DV187" s="68"/>
    </row>
    <row r="188" spans="2:126" ht="15.5"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32"/>
      <c r="BK188" s="32"/>
      <c r="BL188" s="32"/>
      <c r="BM188" s="32"/>
      <c r="BN188" s="32"/>
      <c r="BO188" s="32"/>
      <c r="BP188" s="32"/>
      <c r="DR188" s="68"/>
      <c r="DS188" s="68"/>
      <c r="DT188" s="68"/>
      <c r="DU188" s="68"/>
      <c r="DV188" s="68"/>
    </row>
    <row r="189" spans="2:126" ht="15.5"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32"/>
      <c r="BK189" s="32"/>
      <c r="BL189" s="32"/>
      <c r="BM189" s="32"/>
      <c r="BN189" s="32"/>
      <c r="BO189" s="32"/>
      <c r="BP189" s="32"/>
      <c r="DR189" s="68"/>
      <c r="DS189" s="68"/>
      <c r="DT189" s="68"/>
      <c r="DU189" s="68"/>
      <c r="DV189" s="68"/>
    </row>
    <row r="190" spans="2:126" ht="15.5"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32"/>
      <c r="BK190" s="32"/>
      <c r="BL190" s="32"/>
      <c r="BM190" s="32"/>
      <c r="BN190" s="32"/>
      <c r="BO190" s="32"/>
      <c r="BP190" s="32"/>
      <c r="DR190" s="68"/>
      <c r="DS190" s="68"/>
      <c r="DT190" s="68"/>
      <c r="DU190" s="68"/>
      <c r="DV190" s="68"/>
    </row>
    <row r="191" spans="2:126" ht="15.5"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32"/>
      <c r="BK191" s="32"/>
      <c r="BL191" s="32"/>
      <c r="BM191" s="32"/>
      <c r="BN191" s="32"/>
      <c r="BO191" s="32"/>
      <c r="BP191" s="32"/>
      <c r="DR191" s="68"/>
      <c r="DS191" s="68"/>
      <c r="DT191" s="68"/>
      <c r="DU191" s="68"/>
      <c r="DV191" s="68"/>
    </row>
    <row r="192" spans="2:126" ht="15.5"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32"/>
      <c r="BK192" s="32"/>
      <c r="BL192" s="32"/>
      <c r="BM192" s="32"/>
      <c r="BN192" s="32"/>
      <c r="BO192" s="32"/>
      <c r="BP192" s="32"/>
      <c r="DR192" s="68"/>
      <c r="DS192" s="68"/>
      <c r="DT192" s="68"/>
      <c r="DU192" s="68"/>
      <c r="DV192" s="68"/>
    </row>
    <row r="193" spans="2:126" ht="15.5"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32"/>
      <c r="BK193" s="32"/>
      <c r="BL193" s="32"/>
      <c r="BM193" s="32"/>
      <c r="BN193" s="32"/>
      <c r="BO193" s="32"/>
      <c r="BP193" s="32"/>
      <c r="DR193" s="68"/>
      <c r="DS193" s="68"/>
      <c r="DT193" s="68"/>
      <c r="DU193" s="68"/>
      <c r="DV193" s="68"/>
    </row>
    <row r="194" spans="2:126" ht="15.5"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32"/>
      <c r="BK194" s="32"/>
      <c r="BL194" s="32"/>
      <c r="BM194" s="32"/>
      <c r="BN194" s="32"/>
      <c r="BO194" s="32"/>
      <c r="BP194" s="32"/>
      <c r="DR194" s="68"/>
      <c r="DS194" s="68"/>
      <c r="DT194" s="68"/>
      <c r="DU194" s="68"/>
      <c r="DV194" s="68"/>
    </row>
    <row r="195" spans="2:126" ht="15.5"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32"/>
      <c r="BK195" s="32"/>
      <c r="BL195" s="32"/>
      <c r="BM195" s="32"/>
      <c r="BN195" s="32"/>
      <c r="BO195" s="32"/>
      <c r="BP195" s="32"/>
      <c r="DR195" s="68"/>
      <c r="DS195" s="68"/>
      <c r="DT195" s="68"/>
      <c r="DU195" s="68"/>
      <c r="DV195" s="68"/>
    </row>
    <row r="196" spans="2:126" ht="15.5"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32"/>
      <c r="BK196" s="32"/>
      <c r="BL196" s="32"/>
      <c r="BM196" s="32"/>
      <c r="BN196" s="32"/>
      <c r="BO196" s="32"/>
      <c r="BP196" s="32"/>
      <c r="DR196" s="68"/>
      <c r="DS196" s="68"/>
      <c r="DT196" s="68"/>
      <c r="DU196" s="68"/>
      <c r="DV196" s="68"/>
    </row>
    <row r="197" spans="2:126" ht="15.5"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32"/>
      <c r="BK197" s="32"/>
      <c r="BL197" s="32"/>
      <c r="BM197" s="32"/>
      <c r="BN197" s="32"/>
      <c r="BO197" s="32"/>
      <c r="BP197" s="32"/>
      <c r="DR197" s="68"/>
      <c r="DS197" s="68"/>
      <c r="DT197" s="68"/>
      <c r="DU197" s="68"/>
      <c r="DV197" s="68"/>
    </row>
    <row r="198" spans="2:126" ht="15.5"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32"/>
      <c r="BK198" s="32"/>
      <c r="BL198" s="32"/>
      <c r="BM198" s="32"/>
      <c r="BN198" s="32"/>
      <c r="BO198" s="32"/>
      <c r="BP198" s="32"/>
      <c r="DR198" s="68"/>
      <c r="DS198" s="68"/>
      <c r="DT198" s="68"/>
      <c r="DU198" s="68"/>
      <c r="DV198" s="68"/>
    </row>
    <row r="199" spans="2:126" ht="15.5"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32"/>
      <c r="BK199" s="32"/>
      <c r="BL199" s="32"/>
      <c r="BM199" s="32"/>
      <c r="BN199" s="32"/>
      <c r="BO199" s="32"/>
      <c r="BP199" s="32"/>
      <c r="DR199" s="68"/>
      <c r="DS199" s="68"/>
      <c r="DT199" s="68"/>
      <c r="DU199" s="68"/>
      <c r="DV199" s="68"/>
    </row>
    <row r="200" spans="2:126" ht="15.5"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32"/>
      <c r="BK200" s="32"/>
      <c r="BL200" s="32"/>
      <c r="BM200" s="32"/>
      <c r="BN200" s="32"/>
      <c r="BO200" s="32"/>
      <c r="BP200" s="32"/>
      <c r="DR200" s="68"/>
      <c r="DS200" s="68"/>
      <c r="DT200" s="68"/>
      <c r="DU200" s="68"/>
      <c r="DV200" s="68"/>
    </row>
    <row r="201" spans="2:126" ht="15.5"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32"/>
      <c r="BK201" s="32"/>
      <c r="BL201" s="32"/>
      <c r="BM201" s="32"/>
      <c r="BN201" s="32"/>
      <c r="BO201" s="32"/>
      <c r="BP201" s="32"/>
      <c r="DR201" s="68"/>
      <c r="DS201" s="68"/>
      <c r="DT201" s="68"/>
      <c r="DU201" s="68"/>
      <c r="DV201" s="68"/>
    </row>
    <row r="202" spans="2:126" ht="15.5"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32"/>
      <c r="BK202" s="32"/>
      <c r="BL202" s="32"/>
      <c r="BM202" s="32"/>
      <c r="BN202" s="32"/>
      <c r="BO202" s="32"/>
      <c r="BP202" s="32"/>
      <c r="DR202" s="68"/>
      <c r="DS202" s="68"/>
      <c r="DT202" s="68"/>
      <c r="DU202" s="68"/>
      <c r="DV202" s="68"/>
    </row>
    <row r="203" spans="2:126" ht="15.5"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32"/>
      <c r="BK203" s="32"/>
      <c r="BL203" s="32"/>
      <c r="BM203" s="32"/>
      <c r="BN203" s="32"/>
      <c r="BO203" s="32"/>
      <c r="BP203" s="32"/>
      <c r="DR203" s="68"/>
      <c r="DS203" s="68"/>
      <c r="DT203" s="68"/>
      <c r="DU203" s="68"/>
      <c r="DV203" s="68"/>
    </row>
    <row r="204" spans="2:126" ht="15.5"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32"/>
      <c r="BK204" s="32"/>
      <c r="BL204" s="32"/>
      <c r="BM204" s="32"/>
      <c r="BN204" s="32"/>
      <c r="BO204" s="32"/>
      <c r="BP204" s="32"/>
      <c r="DR204" s="68"/>
      <c r="DS204" s="68"/>
      <c r="DT204" s="68"/>
      <c r="DU204" s="68"/>
      <c r="DV204" s="68"/>
    </row>
    <row r="205" spans="2:126" ht="15.5"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32"/>
      <c r="BK205" s="32"/>
      <c r="BL205" s="32"/>
      <c r="BM205" s="32"/>
      <c r="BN205" s="32"/>
      <c r="BO205" s="32"/>
      <c r="BP205" s="32"/>
      <c r="DR205" s="68"/>
      <c r="DS205" s="68"/>
      <c r="DT205" s="68"/>
      <c r="DU205" s="68"/>
      <c r="DV205" s="68"/>
    </row>
    <row r="206" spans="2:126" ht="15.5"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32"/>
      <c r="BK206" s="32"/>
      <c r="BL206" s="32"/>
      <c r="BM206" s="32"/>
      <c r="BN206" s="32"/>
      <c r="BO206" s="32"/>
      <c r="BP206" s="32"/>
      <c r="DR206" s="68"/>
      <c r="DS206" s="68"/>
      <c r="DT206" s="68"/>
      <c r="DU206" s="68"/>
      <c r="DV206" s="68"/>
    </row>
    <row r="207" spans="2:126" ht="15.5"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32"/>
      <c r="BK207" s="32"/>
      <c r="BL207" s="32"/>
      <c r="BM207" s="32"/>
      <c r="BN207" s="32"/>
      <c r="BO207" s="32"/>
      <c r="BP207" s="32"/>
      <c r="DR207" s="68"/>
      <c r="DS207" s="68"/>
      <c r="DT207" s="68"/>
      <c r="DU207" s="68"/>
      <c r="DV207" s="68"/>
    </row>
    <row r="208" spans="2:126" ht="15.5"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32"/>
      <c r="BK208" s="32"/>
      <c r="BL208" s="32"/>
      <c r="BM208" s="32"/>
      <c r="BN208" s="32"/>
      <c r="BO208" s="32"/>
      <c r="BP208" s="32"/>
      <c r="DR208" s="68"/>
      <c r="DS208" s="68"/>
      <c r="DT208" s="68"/>
      <c r="DU208" s="68"/>
      <c r="DV208" s="68"/>
    </row>
    <row r="209" spans="2:126" ht="15.5"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32"/>
      <c r="BK209" s="32"/>
      <c r="BL209" s="32"/>
      <c r="BM209" s="32"/>
      <c r="BN209" s="32"/>
      <c r="BO209" s="32"/>
      <c r="BP209" s="32"/>
      <c r="DR209" s="68"/>
      <c r="DS209" s="68"/>
      <c r="DT209" s="68"/>
      <c r="DU209" s="68"/>
      <c r="DV209" s="68"/>
    </row>
    <row r="210" spans="2:126" ht="15.5"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32"/>
      <c r="BK210" s="32"/>
      <c r="BL210" s="32"/>
      <c r="BM210" s="32"/>
      <c r="BN210" s="32"/>
      <c r="BO210" s="32"/>
      <c r="BP210" s="32"/>
      <c r="DR210" s="68"/>
      <c r="DS210" s="68"/>
      <c r="DT210" s="68"/>
      <c r="DU210" s="68"/>
      <c r="DV210" s="68"/>
    </row>
    <row r="211" spans="2:126" ht="15.5"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32"/>
      <c r="BK211" s="32"/>
      <c r="BL211" s="32"/>
      <c r="BM211" s="32"/>
      <c r="BN211" s="32"/>
      <c r="BO211" s="32"/>
      <c r="BP211" s="32"/>
      <c r="DR211" s="68"/>
      <c r="DS211" s="68"/>
      <c r="DT211" s="68"/>
      <c r="DU211" s="68"/>
      <c r="DV211" s="68"/>
    </row>
    <row r="212" spans="2:126" ht="15.5"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32"/>
      <c r="BK212" s="32"/>
      <c r="BL212" s="32"/>
      <c r="BM212" s="32"/>
      <c r="BN212" s="32"/>
      <c r="BO212" s="32"/>
      <c r="BP212" s="32"/>
      <c r="DR212" s="68"/>
      <c r="DS212" s="68"/>
      <c r="DT212" s="68"/>
      <c r="DU212" s="68"/>
      <c r="DV212" s="68"/>
    </row>
    <row r="213" spans="2:126" ht="15.5"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32"/>
      <c r="BK213" s="32"/>
      <c r="BL213" s="32"/>
      <c r="BM213" s="32"/>
      <c r="BN213" s="32"/>
      <c r="BO213" s="32"/>
      <c r="BP213" s="32"/>
      <c r="DR213" s="68"/>
      <c r="DS213" s="68"/>
      <c r="DT213" s="68"/>
      <c r="DU213" s="68"/>
      <c r="DV213" s="68"/>
    </row>
    <row r="214" spans="2:126" ht="15.5"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32"/>
      <c r="BK214" s="32"/>
      <c r="BL214" s="32"/>
      <c r="BM214" s="32"/>
      <c r="BN214" s="32"/>
      <c r="BO214" s="32"/>
      <c r="BP214" s="32"/>
      <c r="DR214" s="68"/>
      <c r="DS214" s="68"/>
      <c r="DT214" s="68"/>
      <c r="DU214" s="68"/>
      <c r="DV214" s="68"/>
    </row>
    <row r="215" spans="2:126" ht="15.5"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32"/>
      <c r="BK215" s="32"/>
      <c r="BL215" s="32"/>
      <c r="BM215" s="32"/>
      <c r="BN215" s="32"/>
      <c r="BO215" s="32"/>
      <c r="BP215" s="32"/>
      <c r="DR215" s="68"/>
      <c r="DS215" s="68"/>
      <c r="DT215" s="68"/>
      <c r="DU215" s="68"/>
      <c r="DV215" s="68"/>
    </row>
    <row r="216" spans="2:126" ht="15.5"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32"/>
      <c r="BK216" s="32"/>
      <c r="BL216" s="32"/>
      <c r="BM216" s="32"/>
      <c r="BN216" s="32"/>
      <c r="BO216" s="32"/>
      <c r="BP216" s="32"/>
      <c r="DR216" s="68"/>
      <c r="DS216" s="68"/>
      <c r="DT216" s="68"/>
      <c r="DU216" s="68"/>
      <c r="DV216" s="68"/>
    </row>
    <row r="217" spans="2:126" ht="15.5"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32"/>
      <c r="BK217" s="32"/>
      <c r="BL217" s="32"/>
      <c r="BM217" s="32"/>
      <c r="BN217" s="32"/>
      <c r="BO217" s="32"/>
      <c r="BP217" s="32"/>
      <c r="DR217" s="68"/>
      <c r="DS217" s="68"/>
      <c r="DT217" s="68"/>
      <c r="DU217" s="68"/>
      <c r="DV217" s="68"/>
    </row>
    <row r="218" spans="2:126" ht="15.5"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32"/>
      <c r="BK218" s="32"/>
      <c r="BL218" s="32"/>
      <c r="BM218" s="32"/>
      <c r="BN218" s="32"/>
      <c r="BO218" s="32"/>
      <c r="BP218" s="32"/>
      <c r="DR218" s="68"/>
      <c r="DS218" s="68"/>
      <c r="DT218" s="68"/>
      <c r="DU218" s="68"/>
      <c r="DV218" s="68"/>
    </row>
    <row r="219" spans="2:126" ht="15.5"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32"/>
      <c r="BK219" s="32"/>
      <c r="BL219" s="32"/>
      <c r="BM219" s="32"/>
      <c r="BN219" s="32"/>
      <c r="BO219" s="32"/>
      <c r="BP219" s="32"/>
      <c r="DR219" s="68"/>
      <c r="DS219" s="68"/>
      <c r="DT219" s="68"/>
      <c r="DU219" s="68"/>
      <c r="DV219" s="68"/>
    </row>
    <row r="220" spans="2:126" ht="15.5"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32"/>
      <c r="BK220" s="32"/>
      <c r="BL220" s="32"/>
      <c r="BM220" s="32"/>
      <c r="BN220" s="32"/>
      <c r="BO220" s="32"/>
      <c r="BP220" s="32"/>
      <c r="DR220" s="68"/>
      <c r="DS220" s="68"/>
      <c r="DT220" s="68"/>
      <c r="DU220" s="68"/>
      <c r="DV220" s="68"/>
    </row>
    <row r="221" spans="2:126" ht="15.5"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32"/>
      <c r="BK221" s="32"/>
      <c r="BL221" s="32"/>
      <c r="BM221" s="32"/>
      <c r="BN221" s="32"/>
      <c r="BO221" s="32"/>
      <c r="BP221" s="32"/>
      <c r="DR221" s="68"/>
      <c r="DS221" s="68"/>
      <c r="DT221" s="68"/>
      <c r="DU221" s="68"/>
      <c r="DV221" s="68"/>
    </row>
    <row r="222" spans="2:126" ht="15.5"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32"/>
      <c r="BK222" s="32"/>
      <c r="BL222" s="32"/>
      <c r="BM222" s="32"/>
      <c r="BN222" s="32"/>
      <c r="BO222" s="32"/>
      <c r="BP222" s="32"/>
      <c r="DR222" s="68"/>
      <c r="DS222" s="68"/>
      <c r="DT222" s="68"/>
      <c r="DU222" s="68"/>
      <c r="DV222" s="68"/>
    </row>
    <row r="223" spans="2:126" ht="15.5"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32"/>
      <c r="BK223" s="32"/>
      <c r="BL223" s="32"/>
      <c r="BM223" s="32"/>
      <c r="BN223" s="32"/>
      <c r="BO223" s="32"/>
      <c r="BP223" s="32"/>
      <c r="DR223" s="68"/>
      <c r="DS223" s="68"/>
      <c r="DT223" s="68"/>
      <c r="DU223" s="68"/>
      <c r="DV223" s="68"/>
    </row>
    <row r="224" spans="2:126" ht="15.5"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32"/>
      <c r="BK224" s="32"/>
      <c r="BL224" s="32"/>
      <c r="BM224" s="32"/>
      <c r="BN224" s="32"/>
      <c r="BO224" s="32"/>
      <c r="BP224" s="32"/>
      <c r="DR224" s="68"/>
      <c r="DS224" s="68"/>
      <c r="DT224" s="68"/>
      <c r="DU224" s="68"/>
      <c r="DV224" s="68"/>
    </row>
    <row r="225" spans="2:126" ht="15.5"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32"/>
      <c r="BK225" s="32"/>
      <c r="BL225" s="32"/>
      <c r="BM225" s="32"/>
      <c r="BN225" s="32"/>
      <c r="BO225" s="32"/>
      <c r="BP225" s="32"/>
      <c r="DR225" s="68"/>
      <c r="DS225" s="68"/>
      <c r="DT225" s="68"/>
      <c r="DU225" s="68"/>
      <c r="DV225" s="68"/>
    </row>
    <row r="226" spans="2:126" ht="15.5"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32"/>
      <c r="BK226" s="32"/>
      <c r="BL226" s="32"/>
      <c r="BM226" s="32"/>
      <c r="BN226" s="32"/>
      <c r="BO226" s="32"/>
      <c r="BP226" s="32"/>
      <c r="DR226" s="68"/>
      <c r="DS226" s="68"/>
      <c r="DT226" s="68"/>
      <c r="DU226" s="68"/>
      <c r="DV226" s="68"/>
    </row>
    <row r="227" spans="2:126" ht="15.5"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32"/>
      <c r="BK227" s="32"/>
      <c r="BL227" s="32"/>
      <c r="BM227" s="32"/>
      <c r="BN227" s="32"/>
      <c r="BO227" s="32"/>
      <c r="BP227" s="32"/>
      <c r="DR227" s="68"/>
      <c r="DS227" s="68"/>
      <c r="DT227" s="68"/>
      <c r="DU227" s="68"/>
      <c r="DV227" s="68"/>
    </row>
    <row r="228" spans="2:126" ht="15.5"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32"/>
      <c r="BK228" s="32"/>
      <c r="BL228" s="32"/>
      <c r="BM228" s="32"/>
      <c r="BN228" s="32"/>
      <c r="BO228" s="32"/>
      <c r="BP228" s="32"/>
      <c r="DR228" s="68"/>
      <c r="DS228" s="68"/>
      <c r="DT228" s="68"/>
      <c r="DU228" s="68"/>
      <c r="DV228" s="68"/>
    </row>
    <row r="229" spans="2:126" ht="15.5"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32"/>
      <c r="BK229" s="32"/>
      <c r="BL229" s="32"/>
      <c r="BM229" s="32"/>
      <c r="BN229" s="32"/>
      <c r="BO229" s="32"/>
      <c r="BP229" s="32"/>
      <c r="DR229" s="68"/>
      <c r="DS229" s="68"/>
      <c r="DT229" s="68"/>
      <c r="DU229" s="68"/>
      <c r="DV229" s="68"/>
    </row>
    <row r="230" spans="2:126" ht="15.5"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32"/>
      <c r="BK230" s="32"/>
      <c r="BL230" s="32"/>
      <c r="BM230" s="32"/>
      <c r="BN230" s="32"/>
      <c r="BO230" s="32"/>
      <c r="BP230" s="32"/>
      <c r="DR230" s="68"/>
      <c r="DS230" s="68"/>
      <c r="DT230" s="68"/>
      <c r="DU230" s="68"/>
      <c r="DV230" s="68"/>
    </row>
    <row r="231" spans="2:126" ht="15.5"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32"/>
      <c r="BK231" s="32"/>
      <c r="BL231" s="32"/>
      <c r="BM231" s="32"/>
      <c r="BN231" s="32"/>
      <c r="BO231" s="32"/>
      <c r="BP231" s="32"/>
      <c r="DR231" s="68"/>
      <c r="DS231" s="68"/>
      <c r="DT231" s="68"/>
      <c r="DU231" s="68"/>
      <c r="DV231" s="68"/>
    </row>
    <row r="232" spans="2:126" ht="15.5"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32"/>
      <c r="BK232" s="32"/>
      <c r="BL232" s="32"/>
      <c r="BM232" s="32"/>
      <c r="BN232" s="32"/>
      <c r="BO232" s="32"/>
      <c r="BP232" s="32"/>
      <c r="DR232" s="68"/>
      <c r="DS232" s="68"/>
      <c r="DT232" s="68"/>
      <c r="DU232" s="68"/>
      <c r="DV232" s="68"/>
    </row>
    <row r="233" spans="2:126" ht="15.5"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32"/>
      <c r="BK233" s="32"/>
      <c r="BL233" s="32"/>
      <c r="BM233" s="32"/>
      <c r="BN233" s="32"/>
      <c r="BO233" s="32"/>
      <c r="BP233" s="32"/>
      <c r="DR233" s="68"/>
      <c r="DS233" s="68"/>
      <c r="DT233" s="68"/>
      <c r="DU233" s="68"/>
      <c r="DV233" s="68"/>
    </row>
    <row r="234" spans="2:126" ht="15.5"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32"/>
      <c r="BK234" s="32"/>
      <c r="BL234" s="32"/>
      <c r="BM234" s="32"/>
      <c r="BN234" s="32"/>
      <c r="BO234" s="32"/>
      <c r="BP234" s="32"/>
      <c r="DR234" s="68"/>
      <c r="DS234" s="68"/>
      <c r="DT234" s="68"/>
      <c r="DU234" s="68"/>
      <c r="DV234" s="68"/>
    </row>
    <row r="235" spans="2:126" ht="15.5"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32"/>
      <c r="BK235" s="32"/>
      <c r="BL235" s="32"/>
      <c r="BM235" s="32"/>
      <c r="BN235" s="32"/>
      <c r="BO235" s="32"/>
      <c r="BP235" s="32"/>
      <c r="DR235" s="68"/>
      <c r="DS235" s="68"/>
      <c r="DT235" s="68"/>
      <c r="DU235" s="68"/>
      <c r="DV235" s="68"/>
    </row>
    <row r="236" spans="2:126" ht="15.5"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32"/>
      <c r="BK236" s="32"/>
      <c r="BL236" s="32"/>
      <c r="BM236" s="32"/>
      <c r="BN236" s="32"/>
      <c r="BO236" s="32"/>
      <c r="BP236" s="32"/>
      <c r="DR236" s="68"/>
      <c r="DS236" s="68"/>
      <c r="DT236" s="68"/>
      <c r="DU236" s="68"/>
      <c r="DV236" s="68"/>
    </row>
    <row r="237" spans="2:126" ht="15.5"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32"/>
      <c r="BK237" s="32"/>
      <c r="BL237" s="32"/>
      <c r="BM237" s="32"/>
      <c r="BN237" s="32"/>
      <c r="BO237" s="32"/>
      <c r="BP237" s="32"/>
      <c r="DR237" s="68"/>
      <c r="DS237" s="68"/>
      <c r="DT237" s="68"/>
      <c r="DU237" s="68"/>
      <c r="DV237" s="68"/>
    </row>
    <row r="238" spans="2:126" ht="15.5"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32"/>
      <c r="BK238" s="32"/>
      <c r="BL238" s="32"/>
      <c r="BM238" s="32"/>
      <c r="BN238" s="32"/>
      <c r="BO238" s="32"/>
      <c r="BP238" s="32"/>
      <c r="DR238" s="68"/>
      <c r="DS238" s="68"/>
      <c r="DT238" s="68"/>
      <c r="DU238" s="68"/>
      <c r="DV238" s="68"/>
    </row>
    <row r="239" spans="2:126" ht="15.5"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32"/>
      <c r="BK239" s="32"/>
      <c r="BL239" s="32"/>
      <c r="BM239" s="32"/>
      <c r="BN239" s="32"/>
      <c r="BO239" s="32"/>
      <c r="BP239" s="32"/>
      <c r="DR239" s="68"/>
      <c r="DS239" s="68"/>
      <c r="DT239" s="68"/>
      <c r="DU239" s="68"/>
      <c r="DV239" s="68"/>
    </row>
    <row r="240" spans="2:126" ht="15.5"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32"/>
      <c r="BK240" s="32"/>
      <c r="BL240" s="32"/>
      <c r="BM240" s="32"/>
      <c r="BN240" s="32"/>
      <c r="BO240" s="32"/>
      <c r="BP240" s="32"/>
      <c r="DR240" s="68"/>
      <c r="DS240" s="68"/>
      <c r="DT240" s="68"/>
      <c r="DU240" s="68"/>
      <c r="DV240" s="68"/>
    </row>
    <row r="241" spans="2:126" ht="15.5"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32"/>
      <c r="BK241" s="32"/>
      <c r="BL241" s="32"/>
      <c r="BM241" s="32"/>
      <c r="BN241" s="32"/>
      <c r="BO241" s="32"/>
      <c r="BP241" s="32"/>
      <c r="DR241" s="68"/>
      <c r="DS241" s="68"/>
      <c r="DT241" s="68"/>
      <c r="DU241" s="68"/>
      <c r="DV241" s="68"/>
    </row>
    <row r="242" spans="2:126" ht="15.5"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32"/>
      <c r="BK242" s="32"/>
      <c r="BL242" s="32"/>
      <c r="BM242" s="32"/>
      <c r="BN242" s="32"/>
      <c r="BO242" s="32"/>
      <c r="BP242" s="32"/>
      <c r="DR242" s="68"/>
      <c r="DS242" s="68"/>
      <c r="DT242" s="68"/>
      <c r="DU242" s="68"/>
      <c r="DV242" s="68"/>
    </row>
    <row r="243" spans="2:126" ht="15.5"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32"/>
      <c r="BK243" s="32"/>
      <c r="BL243" s="32"/>
      <c r="BM243" s="32"/>
      <c r="BN243" s="32"/>
      <c r="BO243" s="32"/>
      <c r="BP243" s="32"/>
      <c r="DR243" s="68"/>
      <c r="DS243" s="68"/>
      <c r="DT243" s="68"/>
      <c r="DU243" s="68"/>
      <c r="DV243" s="68"/>
    </row>
    <row r="244" spans="2:126" ht="15.5"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32"/>
      <c r="BK244" s="32"/>
      <c r="BL244" s="32"/>
      <c r="BM244" s="32"/>
      <c r="BN244" s="32"/>
      <c r="BO244" s="32"/>
      <c r="BP244" s="32"/>
      <c r="DR244" s="68"/>
      <c r="DS244" s="68"/>
      <c r="DT244" s="68"/>
      <c r="DU244" s="68"/>
      <c r="DV244" s="68"/>
    </row>
    <row r="245" spans="2:126" ht="15.5"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32"/>
      <c r="BK245" s="32"/>
      <c r="BL245" s="32"/>
      <c r="BM245" s="32"/>
      <c r="BN245" s="32"/>
      <c r="BO245" s="32"/>
      <c r="BP245" s="32"/>
      <c r="DR245" s="68"/>
      <c r="DS245" s="68"/>
      <c r="DT245" s="68"/>
      <c r="DU245" s="68"/>
      <c r="DV245" s="68"/>
    </row>
    <row r="246" spans="2:126" ht="15.5"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32"/>
      <c r="BK246" s="32"/>
      <c r="BL246" s="32"/>
      <c r="BM246" s="32"/>
      <c r="BN246" s="32"/>
      <c r="BO246" s="32"/>
      <c r="BP246" s="32"/>
      <c r="DR246" s="68"/>
      <c r="DS246" s="68"/>
      <c r="DT246" s="68"/>
      <c r="DU246" s="68"/>
      <c r="DV246" s="68"/>
    </row>
    <row r="247" spans="2:126" ht="15.5"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32"/>
      <c r="BK247" s="32"/>
      <c r="BL247" s="32"/>
      <c r="BM247" s="32"/>
      <c r="BN247" s="32"/>
      <c r="BO247" s="32"/>
      <c r="BP247" s="32"/>
      <c r="DR247" s="68"/>
      <c r="DS247" s="68"/>
      <c r="DT247" s="68"/>
      <c r="DU247" s="68"/>
      <c r="DV247" s="68"/>
    </row>
    <row r="248" spans="2:126" ht="15.5"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32"/>
      <c r="BK248" s="32"/>
      <c r="BL248" s="32"/>
      <c r="BM248" s="32"/>
      <c r="BN248" s="32"/>
      <c r="BO248" s="32"/>
      <c r="BP248" s="32"/>
      <c r="DR248" s="68"/>
      <c r="DS248" s="68"/>
      <c r="DT248" s="68"/>
      <c r="DU248" s="68"/>
      <c r="DV248" s="68"/>
    </row>
    <row r="249" spans="2:126" ht="15.5"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32"/>
      <c r="BK249" s="32"/>
      <c r="BL249" s="32"/>
      <c r="BM249" s="32"/>
      <c r="BN249" s="32"/>
      <c r="BO249" s="32"/>
      <c r="BP249" s="32"/>
      <c r="DR249" s="68"/>
      <c r="DS249" s="68"/>
      <c r="DT249" s="68"/>
      <c r="DU249" s="68"/>
      <c r="DV249" s="68"/>
    </row>
    <row r="250" spans="2:126" ht="15.5"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32"/>
      <c r="BK250" s="32"/>
      <c r="BL250" s="32"/>
      <c r="BM250" s="32"/>
      <c r="BN250" s="32"/>
      <c r="BO250" s="32"/>
      <c r="BP250" s="32"/>
      <c r="DR250" s="68"/>
      <c r="DS250" s="68"/>
      <c r="DT250" s="68"/>
      <c r="DU250" s="68"/>
      <c r="DV250" s="68"/>
    </row>
    <row r="251" spans="2:126" ht="15.5"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32"/>
      <c r="BK251" s="32"/>
      <c r="BL251" s="32"/>
      <c r="BM251" s="32"/>
      <c r="BN251" s="32"/>
      <c r="BO251" s="32"/>
      <c r="BP251" s="32"/>
      <c r="DR251" s="68"/>
      <c r="DS251" s="68"/>
      <c r="DT251" s="68"/>
      <c r="DU251" s="68"/>
      <c r="DV251" s="68"/>
    </row>
    <row r="252" spans="2:126" ht="15.5"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32"/>
      <c r="BK252" s="32"/>
      <c r="BL252" s="32"/>
      <c r="BM252" s="32"/>
      <c r="BN252" s="32"/>
      <c r="BO252" s="32"/>
      <c r="BP252" s="32"/>
      <c r="DR252" s="68"/>
      <c r="DS252" s="68"/>
      <c r="DT252" s="68"/>
      <c r="DU252" s="68"/>
      <c r="DV252" s="68"/>
    </row>
    <row r="253" spans="2:126" ht="15.5"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32"/>
      <c r="BK253" s="32"/>
      <c r="BL253" s="32"/>
      <c r="BM253" s="32"/>
      <c r="BN253" s="32"/>
      <c r="BO253" s="32"/>
      <c r="BP253" s="32"/>
      <c r="DR253" s="68"/>
      <c r="DS253" s="68"/>
      <c r="DT253" s="68"/>
      <c r="DU253" s="68"/>
      <c r="DV253" s="68"/>
    </row>
    <row r="254" spans="2:126" ht="15.5"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32"/>
      <c r="BK254" s="32"/>
      <c r="BL254" s="32"/>
      <c r="BM254" s="32"/>
      <c r="BN254" s="32"/>
      <c r="BO254" s="32"/>
      <c r="BP254" s="32"/>
      <c r="DR254" s="68"/>
      <c r="DS254" s="68"/>
      <c r="DT254" s="68"/>
      <c r="DU254" s="68"/>
      <c r="DV254" s="68"/>
    </row>
    <row r="255" spans="2:126" ht="15.5"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32"/>
      <c r="BK255" s="32"/>
      <c r="BL255" s="32"/>
      <c r="BM255" s="32"/>
      <c r="BN255" s="32"/>
      <c r="BO255" s="32"/>
      <c r="BP255" s="32"/>
      <c r="DR255" s="68"/>
      <c r="DS255" s="68"/>
      <c r="DT255" s="68"/>
      <c r="DU255" s="68"/>
      <c r="DV255" s="68"/>
    </row>
    <row r="256" spans="2:126" ht="15.5"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32"/>
      <c r="BK256" s="32"/>
      <c r="BL256" s="32"/>
      <c r="BM256" s="32"/>
      <c r="BN256" s="32"/>
      <c r="BO256" s="32"/>
      <c r="BP256" s="32"/>
      <c r="DR256" s="68"/>
      <c r="DS256" s="68"/>
      <c r="DT256" s="68"/>
      <c r="DU256" s="68"/>
      <c r="DV256" s="68"/>
    </row>
    <row r="257" spans="2:126" ht="15.5"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32"/>
      <c r="BK257" s="32"/>
      <c r="BL257" s="32"/>
      <c r="BM257" s="32"/>
      <c r="BN257" s="32"/>
      <c r="BO257" s="32"/>
      <c r="BP257" s="32"/>
      <c r="DR257" s="68"/>
      <c r="DS257" s="68"/>
      <c r="DT257" s="68"/>
      <c r="DU257" s="68"/>
      <c r="DV257" s="68"/>
    </row>
    <row r="258" spans="2:126" ht="15.5"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32"/>
      <c r="BK258" s="32"/>
      <c r="BL258" s="32"/>
      <c r="BM258" s="32"/>
      <c r="BN258" s="32"/>
      <c r="BO258" s="32"/>
      <c r="BP258" s="32"/>
      <c r="DR258" s="68"/>
      <c r="DS258" s="68"/>
      <c r="DT258" s="68"/>
      <c r="DU258" s="68"/>
      <c r="DV258" s="68"/>
    </row>
    <row r="259" spans="2:126" ht="15.5"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32"/>
      <c r="BK259" s="32"/>
      <c r="BL259" s="32"/>
      <c r="BM259" s="32"/>
      <c r="BN259" s="32"/>
      <c r="BO259" s="32"/>
      <c r="BP259" s="32"/>
      <c r="DR259" s="68"/>
      <c r="DS259" s="68"/>
      <c r="DT259" s="68"/>
      <c r="DU259" s="68"/>
      <c r="DV259" s="68"/>
    </row>
    <row r="260" spans="2:126" ht="15.5"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32"/>
      <c r="BK260" s="32"/>
      <c r="BL260" s="32"/>
      <c r="BM260" s="32"/>
      <c r="BN260" s="32"/>
      <c r="BO260" s="32"/>
      <c r="BP260" s="32"/>
      <c r="DR260" s="68"/>
      <c r="DS260" s="68"/>
      <c r="DT260" s="68"/>
      <c r="DU260" s="68"/>
      <c r="DV260" s="68"/>
    </row>
    <row r="261" spans="2:126" ht="15.5"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32"/>
      <c r="BK261" s="32"/>
      <c r="BL261" s="32"/>
      <c r="BM261" s="32"/>
      <c r="BN261" s="32"/>
      <c r="BO261" s="32"/>
      <c r="BP261" s="32"/>
      <c r="DR261" s="68"/>
      <c r="DS261" s="68"/>
      <c r="DT261" s="68"/>
      <c r="DU261" s="68"/>
      <c r="DV261" s="68"/>
    </row>
    <row r="262" spans="2:126" ht="15.5"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32"/>
      <c r="BK262" s="32"/>
      <c r="BL262" s="32"/>
      <c r="BM262" s="32"/>
      <c r="BN262" s="32"/>
      <c r="BO262" s="32"/>
      <c r="BP262" s="32"/>
      <c r="DR262" s="68"/>
      <c r="DS262" s="68"/>
      <c r="DT262" s="68"/>
      <c r="DU262" s="68"/>
      <c r="DV262" s="68"/>
    </row>
    <row r="263" spans="2:126" ht="15.5"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32"/>
      <c r="BK263" s="32"/>
      <c r="BL263" s="32"/>
      <c r="BM263" s="32"/>
      <c r="BN263" s="32"/>
      <c r="BO263" s="32"/>
      <c r="BP263" s="32"/>
      <c r="DR263" s="68"/>
      <c r="DS263" s="68"/>
      <c r="DT263" s="68"/>
      <c r="DU263" s="68"/>
      <c r="DV263" s="68"/>
    </row>
    <row r="264" spans="2:126" ht="15.5"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32"/>
      <c r="BK264" s="32"/>
      <c r="BL264" s="32"/>
      <c r="BM264" s="32"/>
      <c r="BN264" s="32"/>
      <c r="BO264" s="32"/>
      <c r="BP264" s="32"/>
      <c r="DR264" s="68"/>
      <c r="DS264" s="68"/>
      <c r="DT264" s="68"/>
      <c r="DU264" s="68"/>
      <c r="DV264" s="68"/>
    </row>
    <row r="265" spans="2:126" ht="15.5"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32"/>
      <c r="BK265" s="32"/>
      <c r="BL265" s="32"/>
      <c r="BM265" s="32"/>
      <c r="BN265" s="32"/>
      <c r="BO265" s="32"/>
      <c r="BP265" s="32"/>
      <c r="DR265" s="68"/>
      <c r="DS265" s="68"/>
      <c r="DT265" s="68"/>
      <c r="DU265" s="68"/>
      <c r="DV265" s="68"/>
    </row>
    <row r="266" spans="2:126" ht="15.5"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32"/>
      <c r="BK266" s="32"/>
      <c r="BL266" s="32"/>
      <c r="BM266" s="32"/>
      <c r="BN266" s="32"/>
      <c r="BO266" s="32"/>
      <c r="BP266" s="32"/>
      <c r="DR266" s="68"/>
      <c r="DS266" s="68"/>
      <c r="DT266" s="68"/>
      <c r="DU266" s="68"/>
      <c r="DV266" s="68"/>
    </row>
    <row r="267" spans="2:126" ht="15.5"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32"/>
      <c r="BK267" s="32"/>
      <c r="BL267" s="32"/>
      <c r="BM267" s="32"/>
      <c r="BN267" s="32"/>
      <c r="BO267" s="32"/>
      <c r="BP267" s="32"/>
      <c r="DR267" s="68"/>
      <c r="DS267" s="68"/>
      <c r="DT267" s="68"/>
      <c r="DU267" s="68"/>
      <c r="DV267" s="68"/>
    </row>
    <row r="268" spans="2:126" ht="15.5"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32"/>
      <c r="BK268" s="32"/>
      <c r="BL268" s="32"/>
      <c r="BM268" s="32"/>
      <c r="BN268" s="32"/>
      <c r="BO268" s="32"/>
      <c r="BP268" s="32"/>
      <c r="DR268" s="68"/>
      <c r="DS268" s="68"/>
      <c r="DT268" s="68"/>
      <c r="DU268" s="68"/>
      <c r="DV268" s="68"/>
    </row>
    <row r="269" spans="2:126" ht="15.5"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32"/>
      <c r="BK269" s="32"/>
      <c r="BL269" s="32"/>
      <c r="BM269" s="32"/>
      <c r="BN269" s="32"/>
      <c r="BO269" s="32"/>
      <c r="BP269" s="32"/>
      <c r="DR269" s="68"/>
      <c r="DS269" s="68"/>
      <c r="DT269" s="68"/>
      <c r="DU269" s="68"/>
      <c r="DV269" s="68"/>
    </row>
    <row r="270" spans="2:126" ht="15.5"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32"/>
      <c r="BK270" s="32"/>
      <c r="BL270" s="32"/>
      <c r="BM270" s="32"/>
      <c r="BN270" s="32"/>
      <c r="BO270" s="32"/>
      <c r="BP270" s="32"/>
      <c r="DR270" s="68"/>
      <c r="DS270" s="68"/>
      <c r="DT270" s="68"/>
      <c r="DU270" s="68"/>
      <c r="DV270" s="68"/>
    </row>
    <row r="271" spans="2:126" ht="15.5"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32"/>
      <c r="BK271" s="32"/>
      <c r="BL271" s="32"/>
      <c r="BM271" s="32"/>
      <c r="BN271" s="32"/>
      <c r="BO271" s="32"/>
      <c r="BP271" s="32"/>
      <c r="DR271" s="68"/>
      <c r="DS271" s="68"/>
      <c r="DT271" s="68"/>
      <c r="DU271" s="68"/>
      <c r="DV271" s="68"/>
    </row>
    <row r="272" spans="2:126" ht="15.5"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32"/>
      <c r="BK272" s="32"/>
      <c r="BL272" s="32"/>
      <c r="BM272" s="32"/>
      <c r="BN272" s="32"/>
      <c r="BO272" s="32"/>
      <c r="BP272" s="32"/>
      <c r="DR272" s="68"/>
      <c r="DS272" s="68"/>
      <c r="DT272" s="68"/>
      <c r="DU272" s="68"/>
      <c r="DV272" s="68"/>
    </row>
    <row r="273" spans="2:126" ht="15.5"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32"/>
      <c r="BK273" s="32"/>
      <c r="BL273" s="32"/>
      <c r="BM273" s="32"/>
      <c r="BN273" s="32"/>
      <c r="BO273" s="32"/>
      <c r="BP273" s="32"/>
      <c r="DR273" s="68"/>
      <c r="DS273" s="68"/>
      <c r="DT273" s="68"/>
      <c r="DU273" s="68"/>
      <c r="DV273" s="68"/>
    </row>
    <row r="274" spans="2:126" ht="15.5"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32"/>
      <c r="BK274" s="32"/>
      <c r="BL274" s="32"/>
      <c r="BM274" s="32"/>
      <c r="BN274" s="32"/>
      <c r="BO274" s="32"/>
      <c r="BP274" s="32"/>
      <c r="DR274" s="68"/>
      <c r="DS274" s="68"/>
      <c r="DT274" s="68"/>
      <c r="DU274" s="68"/>
      <c r="DV274" s="68"/>
    </row>
    <row r="275" spans="2:126" ht="15.5"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32"/>
      <c r="BK275" s="32"/>
      <c r="BL275" s="32"/>
      <c r="BM275" s="32"/>
      <c r="BN275" s="32"/>
      <c r="BO275" s="32"/>
      <c r="BP275" s="32"/>
      <c r="DR275" s="68"/>
      <c r="DS275" s="68"/>
      <c r="DT275" s="68"/>
      <c r="DU275" s="68"/>
      <c r="DV275" s="68"/>
    </row>
    <row r="276" spans="2:126" ht="15.5"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32"/>
      <c r="BK276" s="32"/>
      <c r="BL276" s="32"/>
      <c r="BM276" s="32"/>
      <c r="BN276" s="32"/>
      <c r="BO276" s="32"/>
      <c r="BP276" s="32"/>
      <c r="DR276" s="68"/>
      <c r="DS276" s="68"/>
      <c r="DT276" s="68"/>
      <c r="DU276" s="68"/>
      <c r="DV276" s="68"/>
    </row>
    <row r="277" spans="2:126" ht="15.5"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32"/>
      <c r="BK277" s="32"/>
      <c r="BL277" s="32"/>
      <c r="BM277" s="32"/>
      <c r="BN277" s="32"/>
      <c r="BO277" s="32"/>
      <c r="BP277" s="32"/>
      <c r="DR277" s="68"/>
      <c r="DS277" s="68"/>
      <c r="DT277" s="68"/>
      <c r="DU277" s="68"/>
      <c r="DV277" s="68"/>
    </row>
    <row r="278" spans="2:126" ht="15.5"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32"/>
      <c r="BK278" s="32"/>
      <c r="BL278" s="32"/>
      <c r="BM278" s="32"/>
      <c r="BN278" s="32"/>
      <c r="BO278" s="32"/>
      <c r="BP278" s="32"/>
      <c r="DR278" s="68"/>
      <c r="DS278" s="68"/>
      <c r="DT278" s="68"/>
      <c r="DU278" s="68"/>
      <c r="DV278" s="68"/>
    </row>
    <row r="279" spans="2:126" ht="15.5"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32"/>
      <c r="BK279" s="32"/>
      <c r="BL279" s="32"/>
      <c r="BM279" s="32"/>
      <c r="BN279" s="32"/>
      <c r="BO279" s="32"/>
      <c r="BP279" s="32"/>
      <c r="DR279" s="68"/>
      <c r="DS279" s="68"/>
      <c r="DT279" s="68"/>
      <c r="DU279" s="68"/>
      <c r="DV279" s="68"/>
    </row>
    <row r="280" spans="2:126" ht="15.5"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32"/>
      <c r="BK280" s="32"/>
      <c r="BL280" s="32"/>
      <c r="BM280" s="32"/>
      <c r="BN280" s="32"/>
      <c r="BO280" s="32"/>
      <c r="BP280" s="32"/>
      <c r="DR280" s="68"/>
      <c r="DS280" s="68"/>
      <c r="DT280" s="68"/>
      <c r="DU280" s="68"/>
      <c r="DV280" s="68"/>
    </row>
    <row r="281" spans="2:126" ht="15.5"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32"/>
      <c r="BK281" s="32"/>
      <c r="BL281" s="32"/>
      <c r="BM281" s="32"/>
      <c r="BN281" s="32"/>
      <c r="BO281" s="32"/>
      <c r="BP281" s="32"/>
      <c r="DR281" s="68"/>
      <c r="DS281" s="68"/>
      <c r="DT281" s="68"/>
      <c r="DU281" s="68"/>
      <c r="DV281" s="68"/>
    </row>
    <row r="282" spans="2:126" ht="15.5"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32"/>
      <c r="BK282" s="32"/>
      <c r="BL282" s="32"/>
      <c r="BM282" s="32"/>
      <c r="BN282" s="32"/>
      <c r="BO282" s="32"/>
      <c r="BP282" s="32"/>
      <c r="DR282" s="68"/>
      <c r="DS282" s="68"/>
      <c r="DT282" s="68"/>
      <c r="DU282" s="68"/>
      <c r="DV282" s="68"/>
    </row>
    <row r="283" spans="2:126" ht="15.5"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32"/>
      <c r="BK283" s="32"/>
      <c r="BL283" s="32"/>
      <c r="BM283" s="32"/>
      <c r="BN283" s="32"/>
      <c r="BO283" s="32"/>
      <c r="BP283" s="32"/>
      <c r="DR283" s="68"/>
      <c r="DS283" s="68"/>
      <c r="DT283" s="68"/>
      <c r="DU283" s="68"/>
      <c r="DV283" s="68"/>
    </row>
    <row r="284" spans="2:126" ht="15.5"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32"/>
      <c r="BK284" s="32"/>
      <c r="BL284" s="32"/>
      <c r="BM284" s="32"/>
      <c r="BN284" s="32"/>
      <c r="BO284" s="32"/>
      <c r="BP284" s="32"/>
      <c r="DR284" s="68"/>
      <c r="DS284" s="68"/>
      <c r="DT284" s="68"/>
      <c r="DU284" s="68"/>
      <c r="DV284" s="68"/>
    </row>
    <row r="285" spans="2:126" ht="15.5"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32"/>
      <c r="BK285" s="32"/>
      <c r="BL285" s="32"/>
      <c r="BM285" s="32"/>
      <c r="BN285" s="32"/>
      <c r="BO285" s="32"/>
      <c r="BP285" s="32"/>
      <c r="DR285" s="68"/>
      <c r="DS285" s="68"/>
      <c r="DT285" s="68"/>
      <c r="DU285" s="68"/>
      <c r="DV285" s="68"/>
    </row>
    <row r="286" spans="2:126" ht="15.5"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32"/>
      <c r="BK286" s="32"/>
      <c r="BL286" s="32"/>
      <c r="BM286" s="32"/>
      <c r="BN286" s="32"/>
      <c r="BO286" s="32"/>
      <c r="BP286" s="32"/>
      <c r="DR286" s="68"/>
      <c r="DS286" s="68"/>
      <c r="DT286" s="68"/>
      <c r="DU286" s="68"/>
      <c r="DV286" s="68"/>
    </row>
    <row r="287" spans="2:126" ht="15.5"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32"/>
      <c r="BK287" s="32"/>
      <c r="BL287" s="32"/>
      <c r="BM287" s="32"/>
      <c r="BN287" s="32"/>
      <c r="BO287" s="32"/>
      <c r="BP287" s="32"/>
      <c r="DR287" s="68"/>
      <c r="DS287" s="68"/>
      <c r="DT287" s="68"/>
      <c r="DU287" s="68"/>
      <c r="DV287" s="68"/>
    </row>
    <row r="288" spans="2:126" ht="15.5"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32"/>
      <c r="BK288" s="32"/>
      <c r="BL288" s="32"/>
      <c r="BM288" s="32"/>
      <c r="BN288" s="32"/>
      <c r="BO288" s="32"/>
      <c r="BP288" s="32"/>
      <c r="DR288" s="68"/>
      <c r="DS288" s="68"/>
      <c r="DT288" s="68"/>
      <c r="DU288" s="68"/>
      <c r="DV288" s="68"/>
    </row>
    <row r="289" spans="2:126" ht="15.5"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32"/>
      <c r="BK289" s="32"/>
      <c r="BL289" s="32"/>
      <c r="BM289" s="32"/>
      <c r="BN289" s="32"/>
      <c r="BO289" s="32"/>
      <c r="BP289" s="32"/>
      <c r="DR289" s="68"/>
      <c r="DS289" s="68"/>
      <c r="DT289" s="68"/>
      <c r="DU289" s="68"/>
      <c r="DV289" s="68"/>
    </row>
    <row r="290" spans="2:126" ht="15.5"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32"/>
      <c r="BK290" s="32"/>
      <c r="BL290" s="32"/>
      <c r="BM290" s="32"/>
      <c r="BN290" s="32"/>
      <c r="BO290" s="32"/>
      <c r="BP290" s="32"/>
      <c r="DR290" s="68"/>
      <c r="DS290" s="68"/>
      <c r="DT290" s="68"/>
      <c r="DU290" s="68"/>
      <c r="DV290" s="68"/>
    </row>
    <row r="291" spans="2:126" ht="15.5"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32"/>
      <c r="BK291" s="32"/>
      <c r="BL291" s="32"/>
      <c r="BM291" s="32"/>
      <c r="BN291" s="32"/>
      <c r="BO291" s="32"/>
      <c r="BP291" s="32"/>
      <c r="DR291" s="68"/>
      <c r="DS291" s="68"/>
      <c r="DT291" s="68"/>
      <c r="DU291" s="68"/>
      <c r="DV291" s="68"/>
    </row>
    <row r="292" spans="2:126" ht="15.5"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32"/>
      <c r="BK292" s="32"/>
      <c r="BL292" s="32"/>
      <c r="BM292" s="32"/>
      <c r="BN292" s="32"/>
      <c r="BO292" s="32"/>
      <c r="BP292" s="32"/>
      <c r="DR292" s="68"/>
      <c r="DS292" s="68"/>
      <c r="DT292" s="68"/>
      <c r="DU292" s="68"/>
      <c r="DV292" s="68"/>
    </row>
    <row r="293" spans="2:126" ht="15.5"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32"/>
      <c r="BK293" s="32"/>
      <c r="BL293" s="32"/>
      <c r="BM293" s="32"/>
      <c r="BN293" s="32"/>
      <c r="BO293" s="32"/>
      <c r="BP293" s="32"/>
      <c r="DR293" s="68"/>
      <c r="DS293" s="68"/>
      <c r="DT293" s="68"/>
      <c r="DU293" s="68"/>
      <c r="DV293" s="68"/>
    </row>
    <row r="294" spans="2:126" ht="15.5"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32"/>
      <c r="BK294" s="32"/>
      <c r="BL294" s="32"/>
      <c r="BM294" s="32"/>
      <c r="BN294" s="32"/>
      <c r="BO294" s="32"/>
      <c r="BP294" s="32"/>
      <c r="DR294" s="68"/>
      <c r="DS294" s="68"/>
      <c r="DT294" s="68"/>
      <c r="DU294" s="68"/>
      <c r="DV294" s="68"/>
    </row>
    <row r="295" spans="2:126" ht="15.5"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32"/>
      <c r="BK295" s="32"/>
      <c r="BL295" s="32"/>
      <c r="BM295" s="32"/>
      <c r="BN295" s="32"/>
      <c r="BO295" s="32"/>
      <c r="BP295" s="32"/>
      <c r="DR295" s="68"/>
      <c r="DS295" s="68"/>
      <c r="DT295" s="68"/>
      <c r="DU295" s="68"/>
      <c r="DV295" s="68"/>
    </row>
    <row r="296" spans="2:126" ht="15.5"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32"/>
      <c r="BK296" s="32"/>
      <c r="BL296" s="32"/>
      <c r="BM296" s="32"/>
      <c r="BN296" s="32"/>
      <c r="BO296" s="32"/>
      <c r="BP296" s="32"/>
      <c r="DR296" s="68"/>
      <c r="DS296" s="68"/>
      <c r="DT296" s="68"/>
      <c r="DU296" s="68"/>
      <c r="DV296" s="68"/>
    </row>
    <row r="297" spans="2:126" ht="15.5"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32"/>
      <c r="BK297" s="32"/>
      <c r="BL297" s="32"/>
      <c r="BM297" s="32"/>
      <c r="BN297" s="32"/>
      <c r="BO297" s="32"/>
      <c r="BP297" s="32"/>
      <c r="DR297" s="68"/>
      <c r="DS297" s="68"/>
      <c r="DT297" s="68"/>
      <c r="DU297" s="68"/>
      <c r="DV297" s="68"/>
    </row>
    <row r="298" spans="2:126" ht="15.5"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32"/>
      <c r="BK298" s="32"/>
      <c r="BL298" s="32"/>
      <c r="BM298" s="32"/>
      <c r="BN298" s="32"/>
      <c r="BO298" s="32"/>
      <c r="BP298" s="32"/>
      <c r="DR298" s="68"/>
      <c r="DS298" s="68"/>
      <c r="DT298" s="68"/>
      <c r="DU298" s="68"/>
      <c r="DV298" s="68"/>
    </row>
    <row r="299" spans="2:126" ht="15.5"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32"/>
      <c r="BK299" s="32"/>
      <c r="BL299" s="32"/>
      <c r="BM299" s="32"/>
      <c r="BN299" s="32"/>
      <c r="BO299" s="32"/>
      <c r="BP299" s="32"/>
      <c r="DR299" s="68"/>
      <c r="DS299" s="68"/>
      <c r="DT299" s="68"/>
      <c r="DU299" s="68"/>
      <c r="DV299" s="68"/>
    </row>
    <row r="300" spans="2:126" ht="15.5"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32"/>
      <c r="BK300" s="32"/>
      <c r="BL300" s="32"/>
      <c r="BM300" s="32"/>
      <c r="BN300" s="32"/>
      <c r="BO300" s="32"/>
      <c r="BP300" s="32"/>
      <c r="DR300" s="68"/>
      <c r="DS300" s="68"/>
      <c r="DT300" s="68"/>
      <c r="DU300" s="68"/>
      <c r="DV300" s="68"/>
    </row>
    <row r="301" spans="2:126" ht="15.5"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32"/>
      <c r="BK301" s="32"/>
      <c r="BL301" s="32"/>
      <c r="BM301" s="32"/>
      <c r="BN301" s="32"/>
      <c r="BO301" s="32"/>
      <c r="BP301" s="32"/>
      <c r="DR301" s="68"/>
      <c r="DS301" s="68"/>
      <c r="DT301" s="68"/>
      <c r="DU301" s="68"/>
      <c r="DV301" s="68"/>
    </row>
    <row r="302" spans="2:126" ht="15.5"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32"/>
      <c r="BK302" s="32"/>
      <c r="BL302" s="32"/>
      <c r="BM302" s="32"/>
      <c r="BN302" s="32"/>
      <c r="BO302" s="32"/>
      <c r="BP302" s="32"/>
      <c r="DR302" s="68"/>
      <c r="DS302" s="68"/>
      <c r="DT302" s="68"/>
      <c r="DU302" s="68"/>
      <c r="DV302" s="68"/>
    </row>
    <row r="303" spans="2:126" ht="15.5"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32"/>
      <c r="BK303" s="32"/>
      <c r="BL303" s="32"/>
      <c r="BM303" s="32"/>
      <c r="BN303" s="32"/>
      <c r="BO303" s="32"/>
      <c r="BP303" s="32"/>
      <c r="DR303" s="68"/>
      <c r="DS303" s="68"/>
      <c r="DT303" s="68"/>
      <c r="DU303" s="68"/>
      <c r="DV303" s="68"/>
    </row>
    <row r="304" spans="2:126" ht="15.5"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32"/>
      <c r="BK304" s="32"/>
      <c r="BL304" s="32"/>
      <c r="BM304" s="32"/>
      <c r="BN304" s="32"/>
      <c r="BO304" s="32"/>
      <c r="BP304" s="32"/>
      <c r="DR304" s="68"/>
      <c r="DS304" s="68"/>
      <c r="DT304" s="68"/>
      <c r="DU304" s="68"/>
      <c r="DV304" s="68"/>
    </row>
    <row r="305" spans="2:126" ht="15.5"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32"/>
      <c r="BK305" s="32"/>
      <c r="BL305" s="32"/>
      <c r="BM305" s="32"/>
      <c r="BN305" s="32"/>
      <c r="BO305" s="32"/>
      <c r="BP305" s="32"/>
      <c r="DR305" s="68"/>
      <c r="DS305" s="68"/>
      <c r="DT305" s="68"/>
      <c r="DU305" s="68"/>
      <c r="DV305" s="68"/>
    </row>
    <row r="306" spans="2:126" ht="15.5"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32"/>
      <c r="BK306" s="32"/>
      <c r="BL306" s="32"/>
      <c r="BM306" s="32"/>
      <c r="BN306" s="32"/>
      <c r="BO306" s="32"/>
      <c r="BP306" s="32"/>
      <c r="DR306" s="68"/>
      <c r="DS306" s="68"/>
      <c r="DT306" s="68"/>
      <c r="DU306" s="68"/>
      <c r="DV306" s="68"/>
    </row>
    <row r="307" spans="2:126" ht="15.5"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32"/>
      <c r="BK307" s="32"/>
      <c r="BL307" s="32"/>
      <c r="BM307" s="32"/>
      <c r="BN307" s="32"/>
      <c r="BO307" s="32"/>
      <c r="BP307" s="32"/>
      <c r="DR307" s="68"/>
      <c r="DS307" s="68"/>
      <c r="DT307" s="68"/>
      <c r="DU307" s="68"/>
      <c r="DV307" s="68"/>
    </row>
    <row r="308" spans="2:126" ht="15.5"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32"/>
      <c r="BK308" s="32"/>
      <c r="BL308" s="32"/>
      <c r="BM308" s="32"/>
      <c r="BN308" s="32"/>
      <c r="BO308" s="32"/>
      <c r="BP308" s="32"/>
      <c r="DR308" s="68"/>
      <c r="DS308" s="68"/>
      <c r="DT308" s="68"/>
      <c r="DU308" s="68"/>
      <c r="DV308" s="68"/>
    </row>
    <row r="309" spans="2:126" ht="15.5"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32"/>
      <c r="BK309" s="32"/>
      <c r="BL309" s="32"/>
      <c r="BM309" s="32"/>
      <c r="BN309" s="32"/>
      <c r="BO309" s="32"/>
      <c r="BP309" s="32"/>
      <c r="DR309" s="68"/>
      <c r="DS309" s="68"/>
      <c r="DT309" s="68"/>
      <c r="DU309" s="68"/>
      <c r="DV309" s="68"/>
    </row>
    <row r="310" spans="2:126" ht="15.5"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32"/>
      <c r="BK310" s="32"/>
      <c r="BL310" s="32"/>
      <c r="BM310" s="32"/>
      <c r="BN310" s="32"/>
      <c r="BO310" s="32"/>
      <c r="BP310" s="32"/>
      <c r="DR310" s="68"/>
      <c r="DS310" s="68"/>
      <c r="DT310" s="68"/>
      <c r="DU310" s="68"/>
      <c r="DV310" s="68"/>
    </row>
    <row r="311" spans="2:126" ht="15.5"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32"/>
      <c r="BK311" s="32"/>
      <c r="BL311" s="32"/>
      <c r="BM311" s="32"/>
      <c r="BN311" s="32"/>
      <c r="BO311" s="32"/>
      <c r="BP311" s="32"/>
      <c r="DR311" s="68"/>
      <c r="DS311" s="68"/>
      <c r="DT311" s="68"/>
      <c r="DU311" s="68"/>
      <c r="DV311" s="68"/>
    </row>
    <row r="312" spans="2:126" ht="15.5"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32"/>
      <c r="BK312" s="32"/>
      <c r="BL312" s="32"/>
      <c r="BM312" s="32"/>
      <c r="BN312" s="32"/>
      <c r="BO312" s="32"/>
      <c r="BP312" s="32"/>
      <c r="DR312" s="68"/>
      <c r="DS312" s="68"/>
      <c r="DT312" s="68"/>
      <c r="DU312" s="68"/>
      <c r="DV312" s="68"/>
    </row>
    <row r="313" spans="2:126" ht="15.5"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32"/>
      <c r="BK313" s="32"/>
      <c r="BL313" s="32"/>
      <c r="BM313" s="32"/>
      <c r="BN313" s="32"/>
      <c r="BO313" s="32"/>
      <c r="BP313" s="32"/>
      <c r="DR313" s="68"/>
      <c r="DS313" s="68"/>
      <c r="DT313" s="68"/>
      <c r="DU313" s="68"/>
      <c r="DV313" s="68"/>
    </row>
    <row r="314" spans="2:126" ht="15.5"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32"/>
      <c r="BK314" s="32"/>
      <c r="BL314" s="32"/>
      <c r="BM314" s="32"/>
      <c r="BN314" s="32"/>
      <c r="BO314" s="32"/>
      <c r="BP314" s="32"/>
      <c r="DR314" s="68"/>
      <c r="DS314" s="68"/>
      <c r="DT314" s="68"/>
      <c r="DU314" s="68"/>
      <c r="DV314" s="68"/>
    </row>
    <row r="315" spans="2:126" ht="15.5"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32"/>
      <c r="BK315" s="32"/>
      <c r="BL315" s="32"/>
      <c r="BM315" s="32"/>
      <c r="BN315" s="32"/>
      <c r="BO315" s="32"/>
      <c r="BP315" s="32"/>
      <c r="DR315" s="68"/>
      <c r="DS315" s="68"/>
      <c r="DT315" s="68"/>
      <c r="DU315" s="68"/>
      <c r="DV315" s="68"/>
    </row>
    <row r="316" spans="2:126" ht="15.5"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32"/>
      <c r="BK316" s="32"/>
      <c r="BL316" s="32"/>
      <c r="BM316" s="32"/>
      <c r="BN316" s="32"/>
      <c r="BO316" s="32"/>
      <c r="BP316" s="32"/>
      <c r="DR316" s="68"/>
      <c r="DS316" s="68"/>
      <c r="DT316" s="68"/>
      <c r="DU316" s="68"/>
      <c r="DV316" s="68"/>
    </row>
    <row r="317" spans="2:126" ht="15.5"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32"/>
      <c r="BK317" s="32"/>
      <c r="BL317" s="32"/>
      <c r="BM317" s="32"/>
      <c r="BN317" s="32"/>
      <c r="BO317" s="32"/>
      <c r="BP317" s="32"/>
      <c r="DR317" s="68"/>
      <c r="DS317" s="68"/>
      <c r="DT317" s="68"/>
      <c r="DU317" s="68"/>
      <c r="DV317" s="68"/>
    </row>
    <row r="318" spans="2:126" ht="15.5"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32"/>
      <c r="BK318" s="32"/>
      <c r="BL318" s="32"/>
      <c r="BM318" s="32"/>
      <c r="BN318" s="32"/>
      <c r="BO318" s="32"/>
      <c r="BP318" s="32"/>
      <c r="DR318" s="68"/>
      <c r="DS318" s="68"/>
      <c r="DT318" s="68"/>
      <c r="DU318" s="68"/>
      <c r="DV318" s="68"/>
    </row>
    <row r="319" spans="2:126" ht="15.5"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32"/>
      <c r="BK319" s="32"/>
      <c r="BL319" s="32"/>
      <c r="BM319" s="32"/>
      <c r="BN319" s="32"/>
      <c r="BO319" s="32"/>
      <c r="BP319" s="32"/>
      <c r="DR319" s="68"/>
      <c r="DS319" s="68"/>
      <c r="DT319" s="68"/>
      <c r="DU319" s="68"/>
      <c r="DV319" s="68"/>
    </row>
    <row r="320" spans="2:126" ht="15.5"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32"/>
      <c r="BK320" s="32"/>
      <c r="BL320" s="32"/>
      <c r="BM320" s="32"/>
      <c r="BN320" s="32"/>
      <c r="BO320" s="32"/>
      <c r="BP320" s="32"/>
      <c r="DR320" s="68"/>
      <c r="DS320" s="68"/>
      <c r="DT320" s="68"/>
      <c r="DU320" s="68"/>
      <c r="DV320" s="68"/>
    </row>
    <row r="321" spans="2:126" ht="15.5"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32"/>
      <c r="BK321" s="32"/>
      <c r="BL321" s="32"/>
      <c r="BM321" s="32"/>
      <c r="BN321" s="32"/>
      <c r="BO321" s="32"/>
      <c r="BP321" s="32"/>
      <c r="DR321" s="68"/>
      <c r="DS321" s="68"/>
      <c r="DT321" s="68"/>
      <c r="DU321" s="68"/>
      <c r="DV321" s="68"/>
    </row>
    <row r="322" spans="2:126" ht="15.5"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32"/>
      <c r="BK322" s="32"/>
      <c r="BL322" s="32"/>
      <c r="BM322" s="32"/>
      <c r="BN322" s="32"/>
      <c r="BO322" s="32"/>
      <c r="BP322" s="32"/>
      <c r="DR322" s="68"/>
      <c r="DS322" s="68"/>
      <c r="DT322" s="68"/>
      <c r="DU322" s="68"/>
      <c r="DV322" s="68"/>
    </row>
    <row r="323" spans="2:126" ht="15.5"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32"/>
      <c r="BK323" s="32"/>
      <c r="BL323" s="32"/>
      <c r="BM323" s="32"/>
      <c r="BN323" s="32"/>
      <c r="BO323" s="32"/>
      <c r="BP323" s="32"/>
      <c r="DR323" s="68"/>
      <c r="DS323" s="68"/>
      <c r="DT323" s="68"/>
      <c r="DU323" s="68"/>
      <c r="DV323" s="68"/>
    </row>
    <row r="324" spans="2:126" ht="15.5"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32"/>
      <c r="BK324" s="32"/>
      <c r="BL324" s="32"/>
      <c r="BM324" s="32"/>
      <c r="BN324" s="32"/>
      <c r="BO324" s="32"/>
      <c r="BP324" s="32"/>
      <c r="DR324" s="68"/>
      <c r="DS324" s="68"/>
      <c r="DT324" s="68"/>
      <c r="DU324" s="68"/>
      <c r="DV324" s="68"/>
    </row>
    <row r="325" spans="2:126" ht="15.5"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32"/>
      <c r="BK325" s="32"/>
      <c r="BL325" s="32"/>
      <c r="BM325" s="32"/>
      <c r="BN325" s="32"/>
      <c r="BO325" s="32"/>
      <c r="BP325" s="32"/>
      <c r="DR325" s="68"/>
      <c r="DS325" s="68"/>
      <c r="DT325" s="68"/>
      <c r="DU325" s="68"/>
      <c r="DV325" s="68"/>
    </row>
    <row r="326" spans="2:126" ht="15.5"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32"/>
      <c r="BK326" s="32"/>
      <c r="BL326" s="32"/>
      <c r="BM326" s="32"/>
      <c r="BN326" s="32"/>
      <c r="BO326" s="32"/>
      <c r="BP326" s="32"/>
      <c r="DR326" s="68"/>
      <c r="DS326" s="68"/>
      <c r="DT326" s="68"/>
      <c r="DU326" s="68"/>
      <c r="DV326" s="68"/>
    </row>
    <row r="327" spans="2:126" ht="15.5"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32"/>
      <c r="BK327" s="32"/>
      <c r="BL327" s="32"/>
      <c r="BM327" s="32"/>
      <c r="BN327" s="32"/>
      <c r="BO327" s="32"/>
      <c r="BP327" s="32"/>
      <c r="DR327" s="68"/>
      <c r="DS327" s="68"/>
      <c r="DT327" s="68"/>
      <c r="DU327" s="68"/>
      <c r="DV327" s="68"/>
    </row>
    <row r="328" spans="2:126" ht="15.5"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32"/>
      <c r="BK328" s="32"/>
      <c r="BL328" s="32"/>
      <c r="BM328" s="32"/>
      <c r="BN328" s="32"/>
      <c r="BO328" s="32"/>
      <c r="BP328" s="32"/>
      <c r="DR328" s="68"/>
      <c r="DS328" s="68"/>
      <c r="DT328" s="68"/>
      <c r="DU328" s="68"/>
      <c r="DV328" s="68"/>
    </row>
    <row r="329" spans="2:126" ht="15.5"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32"/>
      <c r="BK329" s="32"/>
      <c r="BL329" s="32"/>
      <c r="BM329" s="32"/>
      <c r="BN329" s="32"/>
      <c r="BO329" s="32"/>
      <c r="BP329" s="32"/>
      <c r="DR329" s="68"/>
      <c r="DS329" s="68"/>
      <c r="DT329" s="68"/>
      <c r="DU329" s="68"/>
      <c r="DV329" s="68"/>
    </row>
    <row r="330" spans="2:126" ht="15.5"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32"/>
      <c r="BK330" s="32"/>
      <c r="BL330" s="32"/>
      <c r="BM330" s="32"/>
      <c r="BN330" s="32"/>
      <c r="BO330" s="32"/>
      <c r="BP330" s="32"/>
      <c r="DR330" s="68"/>
      <c r="DS330" s="68"/>
      <c r="DT330" s="68"/>
      <c r="DU330" s="68"/>
      <c r="DV330" s="68"/>
    </row>
    <row r="331" spans="2:126" ht="15.5"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32"/>
      <c r="BK331" s="32"/>
      <c r="BL331" s="32"/>
      <c r="BM331" s="32"/>
      <c r="BN331" s="32"/>
      <c r="BO331" s="32"/>
      <c r="BP331" s="32"/>
      <c r="DR331" s="68"/>
      <c r="DS331" s="68"/>
      <c r="DT331" s="68"/>
      <c r="DU331" s="68"/>
      <c r="DV331" s="68"/>
    </row>
    <row r="332" spans="2:126" ht="15.5"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32"/>
      <c r="BK332" s="32"/>
      <c r="BL332" s="32"/>
      <c r="BM332" s="32"/>
      <c r="BN332" s="32"/>
      <c r="BO332" s="32"/>
      <c r="BP332" s="32"/>
      <c r="DR332" s="68"/>
      <c r="DS332" s="68"/>
      <c r="DT332" s="68"/>
      <c r="DU332" s="68"/>
      <c r="DV332" s="68"/>
    </row>
    <row r="333" spans="2:126" ht="15.5"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32"/>
      <c r="BK333" s="32"/>
      <c r="BL333" s="32"/>
      <c r="BM333" s="32"/>
      <c r="BN333" s="32"/>
      <c r="BO333" s="32"/>
      <c r="BP333" s="32"/>
      <c r="DR333" s="68"/>
      <c r="DS333" s="68"/>
      <c r="DT333" s="68"/>
      <c r="DU333" s="68"/>
      <c r="DV333" s="68"/>
    </row>
    <row r="334" spans="2:126" ht="15.5"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32"/>
      <c r="BK334" s="32"/>
      <c r="BL334" s="32"/>
      <c r="BM334" s="32"/>
      <c r="BN334" s="32"/>
      <c r="BO334" s="32"/>
      <c r="BP334" s="32"/>
      <c r="DR334" s="68"/>
      <c r="DS334" s="68"/>
      <c r="DT334" s="68"/>
      <c r="DU334" s="68"/>
      <c r="DV334" s="68"/>
    </row>
    <row r="335" spans="2:126" ht="15.5"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32"/>
      <c r="BK335" s="32"/>
      <c r="BL335" s="32"/>
      <c r="BM335" s="32"/>
      <c r="BN335" s="32"/>
      <c r="BO335" s="32"/>
      <c r="BP335" s="32"/>
      <c r="DR335" s="68"/>
      <c r="DS335" s="68"/>
      <c r="DT335" s="68"/>
      <c r="DU335" s="68"/>
      <c r="DV335" s="68"/>
    </row>
    <row r="336" spans="2:126" ht="15.5"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32"/>
      <c r="BK336" s="32"/>
      <c r="BL336" s="32"/>
      <c r="BM336" s="32"/>
      <c r="BN336" s="32"/>
      <c r="BO336" s="32"/>
      <c r="BP336" s="32"/>
      <c r="DR336" s="68"/>
      <c r="DS336" s="68"/>
      <c r="DT336" s="68"/>
      <c r="DU336" s="68"/>
      <c r="DV336" s="68"/>
    </row>
    <row r="337" spans="2:126" ht="15.5"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32"/>
      <c r="BK337" s="32"/>
      <c r="BL337" s="32"/>
      <c r="BM337" s="32"/>
      <c r="BN337" s="32"/>
      <c r="BO337" s="32"/>
      <c r="BP337" s="32"/>
      <c r="DR337" s="68"/>
      <c r="DS337" s="68"/>
      <c r="DT337" s="68"/>
      <c r="DU337" s="68"/>
      <c r="DV337" s="68"/>
    </row>
    <row r="338" spans="2:126" ht="15.5"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32"/>
      <c r="BK338" s="32"/>
      <c r="BL338" s="32"/>
      <c r="BM338" s="32"/>
      <c r="BN338" s="32"/>
      <c r="BO338" s="32"/>
      <c r="BP338" s="32"/>
      <c r="DR338" s="68"/>
      <c r="DS338" s="68"/>
      <c r="DT338" s="68"/>
      <c r="DU338" s="68"/>
      <c r="DV338" s="68"/>
    </row>
    <row r="339" spans="2:126" ht="15.5"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32"/>
      <c r="BK339" s="32"/>
      <c r="BL339" s="32"/>
      <c r="BM339" s="32"/>
      <c r="BN339" s="32"/>
      <c r="BO339" s="32"/>
      <c r="BP339" s="32"/>
      <c r="DR339" s="68"/>
      <c r="DS339" s="68"/>
      <c r="DT339" s="68"/>
      <c r="DU339" s="68"/>
      <c r="DV339" s="68"/>
    </row>
    <row r="340" spans="2:126" ht="15.5"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32"/>
      <c r="BK340" s="32"/>
      <c r="BL340" s="32"/>
      <c r="BM340" s="32"/>
      <c r="BN340" s="32"/>
      <c r="BO340" s="32"/>
      <c r="BP340" s="32"/>
      <c r="DR340" s="68"/>
      <c r="DS340" s="68"/>
      <c r="DT340" s="68"/>
      <c r="DU340" s="68"/>
      <c r="DV340" s="68"/>
    </row>
    <row r="341" spans="2:126" ht="15.5"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32"/>
      <c r="BK341" s="32"/>
      <c r="BL341" s="32"/>
      <c r="BM341" s="32"/>
      <c r="BN341" s="32"/>
      <c r="BO341" s="32"/>
      <c r="BP341" s="32"/>
      <c r="DR341" s="68"/>
      <c r="DS341" s="68"/>
      <c r="DT341" s="68"/>
      <c r="DU341" s="68"/>
      <c r="DV341" s="68"/>
    </row>
    <row r="342" spans="2:126" ht="15.5"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32"/>
      <c r="BK342" s="32"/>
      <c r="BL342" s="32"/>
      <c r="BM342" s="32"/>
      <c r="BN342" s="32"/>
      <c r="BO342" s="32"/>
      <c r="BP342" s="32"/>
      <c r="DR342" s="68"/>
      <c r="DS342" s="68"/>
      <c r="DT342" s="68"/>
      <c r="DU342" s="68"/>
      <c r="DV342" s="68"/>
    </row>
    <row r="343" spans="2:126" ht="15.5"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32"/>
      <c r="BK343" s="32"/>
      <c r="BL343" s="32"/>
      <c r="BM343" s="32"/>
      <c r="BN343" s="32"/>
      <c r="BO343" s="32"/>
      <c r="BP343" s="32"/>
      <c r="DR343" s="68"/>
      <c r="DS343" s="68"/>
      <c r="DT343" s="68"/>
      <c r="DU343" s="68"/>
      <c r="DV343" s="68"/>
    </row>
    <row r="344" spans="2:126" ht="15.5"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32"/>
      <c r="BK344" s="32"/>
      <c r="BL344" s="32"/>
      <c r="BM344" s="32"/>
      <c r="BN344" s="32"/>
      <c r="BO344" s="32"/>
      <c r="BP344" s="32"/>
      <c r="DR344" s="68"/>
      <c r="DS344" s="68"/>
      <c r="DT344" s="68"/>
      <c r="DU344" s="68"/>
      <c r="DV344" s="68"/>
    </row>
    <row r="345" spans="2:126" ht="15.5"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32"/>
      <c r="BK345" s="32"/>
      <c r="BL345" s="32"/>
      <c r="BM345" s="32"/>
      <c r="BN345" s="32"/>
      <c r="BO345" s="32"/>
      <c r="BP345" s="32"/>
      <c r="DR345" s="68"/>
      <c r="DS345" s="68"/>
      <c r="DT345" s="68"/>
      <c r="DU345" s="68"/>
      <c r="DV345" s="68"/>
    </row>
    <row r="346" spans="2:126" ht="15.5"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32"/>
      <c r="BK346" s="32"/>
      <c r="BL346" s="32"/>
      <c r="BM346" s="32"/>
      <c r="BN346" s="32"/>
      <c r="BO346" s="32"/>
      <c r="BP346" s="32"/>
      <c r="DR346" s="68"/>
      <c r="DS346" s="68"/>
      <c r="DT346" s="68"/>
      <c r="DU346" s="68"/>
      <c r="DV346" s="68"/>
    </row>
    <row r="347" spans="2:126" ht="15.5"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32"/>
      <c r="BK347" s="32"/>
      <c r="BL347" s="32"/>
      <c r="BM347" s="32"/>
      <c r="BN347" s="32"/>
      <c r="BO347" s="32"/>
      <c r="BP347" s="32"/>
      <c r="DR347" s="68"/>
      <c r="DS347" s="68"/>
      <c r="DT347" s="68"/>
      <c r="DU347" s="68"/>
      <c r="DV347" s="68"/>
    </row>
    <row r="348" spans="2:126" ht="15.5"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32"/>
      <c r="BK348" s="32"/>
      <c r="BL348" s="32"/>
      <c r="BM348" s="32"/>
      <c r="BN348" s="32"/>
      <c r="BO348" s="32"/>
      <c r="BP348" s="32"/>
      <c r="DR348" s="68"/>
      <c r="DS348" s="68"/>
      <c r="DT348" s="68"/>
      <c r="DU348" s="68"/>
      <c r="DV348" s="68"/>
    </row>
    <row r="349" spans="2:126" ht="15.5"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32"/>
      <c r="BK349" s="32"/>
      <c r="BL349" s="32"/>
      <c r="BM349" s="32"/>
      <c r="BN349" s="32"/>
      <c r="BO349" s="32"/>
      <c r="BP349" s="32"/>
      <c r="DR349" s="68"/>
      <c r="DS349" s="68"/>
      <c r="DT349" s="68"/>
      <c r="DU349" s="68"/>
      <c r="DV349" s="68"/>
    </row>
    <row r="350" spans="2:126" ht="15.5"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32"/>
      <c r="BK350" s="32"/>
      <c r="BL350" s="32"/>
      <c r="BM350" s="32"/>
      <c r="BN350" s="32"/>
      <c r="BO350" s="32"/>
      <c r="BP350" s="32"/>
      <c r="DR350" s="68"/>
      <c r="DS350" s="68"/>
      <c r="DT350" s="68"/>
      <c r="DU350" s="68"/>
      <c r="DV350" s="68"/>
    </row>
    <row r="351" spans="2:126" ht="15.5"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32"/>
      <c r="BK351" s="32"/>
      <c r="BL351" s="32"/>
      <c r="BM351" s="32"/>
      <c r="BN351" s="32"/>
      <c r="BO351" s="32"/>
      <c r="BP351" s="32"/>
      <c r="DR351" s="68"/>
      <c r="DS351" s="68"/>
      <c r="DT351" s="68"/>
      <c r="DU351" s="68"/>
      <c r="DV351" s="68"/>
    </row>
    <row r="352" spans="2:126" ht="15.5"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32"/>
      <c r="BK352" s="32"/>
      <c r="BL352" s="32"/>
      <c r="BM352" s="32"/>
      <c r="BN352" s="32"/>
      <c r="BO352" s="32"/>
      <c r="BP352" s="32"/>
      <c r="DR352" s="68"/>
      <c r="DS352" s="68"/>
      <c r="DT352" s="68"/>
      <c r="DU352" s="68"/>
      <c r="DV352" s="68"/>
    </row>
    <row r="353" spans="2:126" ht="15.5"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32"/>
      <c r="BK353" s="32"/>
      <c r="BL353" s="32"/>
      <c r="BM353" s="32"/>
      <c r="BN353" s="32"/>
      <c r="BO353" s="32"/>
      <c r="BP353" s="32"/>
      <c r="DR353" s="68"/>
      <c r="DS353" s="68"/>
      <c r="DT353" s="68"/>
      <c r="DU353" s="68"/>
      <c r="DV353" s="68"/>
    </row>
    <row r="354" spans="2:126" ht="15.5"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32"/>
      <c r="BK354" s="32"/>
      <c r="BL354" s="32"/>
      <c r="BM354" s="32"/>
      <c r="BN354" s="32"/>
      <c r="BO354" s="32"/>
      <c r="BP354" s="32"/>
      <c r="DR354" s="68"/>
      <c r="DS354" s="68"/>
      <c r="DT354" s="68"/>
      <c r="DU354" s="68"/>
      <c r="DV354" s="68"/>
    </row>
    <row r="355" spans="2:126" ht="15.5"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32"/>
      <c r="BK355" s="32"/>
      <c r="BL355" s="32"/>
      <c r="BM355" s="32"/>
      <c r="BN355" s="32"/>
      <c r="BO355" s="32"/>
      <c r="BP355" s="32"/>
      <c r="DR355" s="68"/>
      <c r="DS355" s="68"/>
      <c r="DT355" s="68"/>
      <c r="DU355" s="68"/>
      <c r="DV355" s="68"/>
    </row>
    <row r="356" spans="2:126" ht="15.5"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32"/>
      <c r="BK356" s="32"/>
      <c r="BL356" s="32"/>
      <c r="BM356" s="32"/>
      <c r="BN356" s="32"/>
      <c r="BO356" s="32"/>
      <c r="BP356" s="32"/>
      <c r="DR356" s="68"/>
      <c r="DS356" s="68"/>
      <c r="DT356" s="68"/>
      <c r="DU356" s="68"/>
      <c r="DV356" s="68"/>
    </row>
    <row r="357" spans="2:126" ht="15.5"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32"/>
      <c r="BK357" s="32"/>
      <c r="BL357" s="32"/>
      <c r="BM357" s="32"/>
      <c r="BN357" s="32"/>
      <c r="BO357" s="32"/>
      <c r="BP357" s="32"/>
      <c r="DR357" s="68"/>
      <c r="DS357" s="68"/>
      <c r="DT357" s="68"/>
      <c r="DU357" s="68"/>
      <c r="DV357" s="68"/>
    </row>
    <row r="358" spans="2:126" ht="15.5"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32"/>
      <c r="BK358" s="32"/>
      <c r="BL358" s="32"/>
      <c r="BM358" s="32"/>
      <c r="BN358" s="32"/>
      <c r="BO358" s="32"/>
      <c r="BP358" s="32"/>
      <c r="DR358" s="68"/>
      <c r="DS358" s="68"/>
      <c r="DT358" s="68"/>
      <c r="DU358" s="68"/>
      <c r="DV358" s="68"/>
    </row>
    <row r="359" spans="2:126" ht="15.5"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32"/>
      <c r="BK359" s="32"/>
      <c r="BL359" s="32"/>
      <c r="BM359" s="32"/>
      <c r="BN359" s="32"/>
      <c r="BO359" s="32"/>
      <c r="BP359" s="32"/>
      <c r="DR359" s="68"/>
      <c r="DS359" s="68"/>
      <c r="DT359" s="68"/>
      <c r="DU359" s="68"/>
      <c r="DV359" s="68"/>
    </row>
    <row r="360" spans="2:126" ht="15.5"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32"/>
      <c r="BK360" s="32"/>
      <c r="BL360" s="32"/>
      <c r="BM360" s="32"/>
      <c r="BN360" s="32"/>
      <c r="BO360" s="32"/>
      <c r="BP360" s="32"/>
      <c r="DR360" s="68"/>
      <c r="DS360" s="68"/>
      <c r="DT360" s="68"/>
      <c r="DU360" s="68"/>
      <c r="DV360" s="68"/>
    </row>
    <row r="361" spans="2:126" ht="15.5"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32"/>
      <c r="BK361" s="32"/>
      <c r="BL361" s="32"/>
      <c r="BM361" s="32"/>
      <c r="BN361" s="32"/>
      <c r="BO361" s="32"/>
      <c r="BP361" s="32"/>
      <c r="DR361" s="68"/>
      <c r="DS361" s="68"/>
      <c r="DT361" s="68"/>
      <c r="DU361" s="68"/>
      <c r="DV361" s="68"/>
    </row>
    <row r="362" spans="2:126" ht="15.5"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32"/>
      <c r="BK362" s="32"/>
      <c r="BL362" s="32"/>
      <c r="BM362" s="32"/>
      <c r="BN362" s="32"/>
      <c r="BO362" s="32"/>
      <c r="BP362" s="32"/>
      <c r="DR362" s="68"/>
      <c r="DS362" s="68"/>
      <c r="DT362" s="68"/>
      <c r="DU362" s="68"/>
      <c r="DV362" s="68"/>
    </row>
    <row r="363" spans="2:126" ht="15.5"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32"/>
      <c r="BK363" s="32"/>
      <c r="BL363" s="32"/>
      <c r="BM363" s="32"/>
      <c r="BN363" s="32"/>
      <c r="BO363" s="32"/>
      <c r="BP363" s="32"/>
      <c r="DR363" s="68"/>
      <c r="DS363" s="68"/>
      <c r="DT363" s="68"/>
      <c r="DU363" s="68"/>
      <c r="DV363" s="68"/>
    </row>
    <row r="364" spans="2:126" ht="15.5"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32"/>
      <c r="BK364" s="32"/>
      <c r="BL364" s="32"/>
      <c r="BM364" s="32"/>
      <c r="BN364" s="32"/>
      <c r="BO364" s="32"/>
      <c r="BP364" s="32"/>
      <c r="DR364" s="68"/>
      <c r="DS364" s="68"/>
      <c r="DT364" s="68"/>
      <c r="DU364" s="68"/>
      <c r="DV364" s="68"/>
    </row>
    <row r="365" spans="2:126" ht="15.5"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32"/>
      <c r="BK365" s="32"/>
      <c r="BL365" s="32"/>
      <c r="BM365" s="32"/>
      <c r="BN365" s="32"/>
      <c r="BO365" s="32"/>
      <c r="BP365" s="32"/>
      <c r="DR365" s="68"/>
      <c r="DS365" s="68"/>
      <c r="DT365" s="68"/>
      <c r="DU365" s="68"/>
      <c r="DV365" s="68"/>
    </row>
    <row r="366" spans="2:126" ht="15.5"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32"/>
      <c r="BK366" s="32"/>
      <c r="BL366" s="32"/>
      <c r="BM366" s="32"/>
      <c r="BN366" s="32"/>
      <c r="BO366" s="32"/>
      <c r="BP366" s="32"/>
      <c r="DR366" s="68"/>
      <c r="DS366" s="68"/>
      <c r="DT366" s="68"/>
      <c r="DU366" s="68"/>
      <c r="DV366" s="68"/>
    </row>
    <row r="367" spans="2:126" ht="15.5"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32"/>
      <c r="BK367" s="32"/>
      <c r="BL367" s="32"/>
      <c r="BM367" s="32"/>
      <c r="BN367" s="32"/>
      <c r="BO367" s="32"/>
      <c r="BP367" s="32"/>
      <c r="DR367" s="68"/>
      <c r="DS367" s="68"/>
      <c r="DT367" s="68"/>
      <c r="DU367" s="68"/>
      <c r="DV367" s="68"/>
    </row>
    <row r="368" spans="2:126" ht="15.5"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32"/>
      <c r="BK368" s="32"/>
      <c r="BL368" s="32"/>
      <c r="BM368" s="32"/>
      <c r="BN368" s="32"/>
      <c r="BO368" s="32"/>
      <c r="BP368" s="32"/>
      <c r="DR368" s="68"/>
      <c r="DS368" s="68"/>
      <c r="DT368" s="68"/>
      <c r="DU368" s="68"/>
      <c r="DV368" s="68"/>
    </row>
    <row r="369" spans="2:126" ht="15.5"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32"/>
      <c r="BK369" s="32"/>
      <c r="BL369" s="32"/>
      <c r="BM369" s="32"/>
      <c r="BN369" s="32"/>
      <c r="BO369" s="32"/>
      <c r="BP369" s="32"/>
      <c r="DR369" s="68"/>
      <c r="DS369" s="68"/>
      <c r="DT369" s="68"/>
      <c r="DU369" s="68"/>
      <c r="DV369" s="68"/>
    </row>
    <row r="370" spans="2:126" ht="15.5"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32"/>
      <c r="BK370" s="32"/>
      <c r="BL370" s="32"/>
      <c r="BM370" s="32"/>
      <c r="BN370" s="32"/>
      <c r="BO370" s="32"/>
      <c r="BP370" s="32"/>
      <c r="DR370" s="68"/>
      <c r="DS370" s="68"/>
      <c r="DT370" s="68"/>
      <c r="DU370" s="68"/>
      <c r="DV370" s="68"/>
    </row>
    <row r="371" spans="2:126" ht="15.5"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32"/>
      <c r="BK371" s="32"/>
      <c r="BL371" s="32"/>
      <c r="BM371" s="32"/>
      <c r="BN371" s="32"/>
      <c r="BO371" s="32"/>
      <c r="BP371" s="32"/>
      <c r="DR371" s="68"/>
      <c r="DS371" s="68"/>
      <c r="DT371" s="68"/>
      <c r="DU371" s="68"/>
      <c r="DV371" s="68"/>
    </row>
    <row r="372" spans="2:126" ht="15.5"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32"/>
      <c r="BK372" s="32"/>
      <c r="BL372" s="32"/>
      <c r="BM372" s="32"/>
      <c r="BN372" s="32"/>
      <c r="BO372" s="32"/>
      <c r="BP372" s="32"/>
      <c r="DR372" s="68"/>
      <c r="DS372" s="68"/>
      <c r="DT372" s="68"/>
      <c r="DU372" s="68"/>
      <c r="DV372" s="68"/>
    </row>
    <row r="373" spans="2:126" ht="15.5"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32"/>
      <c r="BK373" s="32"/>
      <c r="BL373" s="32"/>
      <c r="BM373" s="32"/>
      <c r="BN373" s="32"/>
      <c r="BO373" s="32"/>
      <c r="BP373" s="32"/>
      <c r="DR373" s="68"/>
      <c r="DS373" s="68"/>
      <c r="DT373" s="68"/>
      <c r="DU373" s="68"/>
      <c r="DV373" s="68"/>
    </row>
    <row r="374" spans="2:126" ht="15.5"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32"/>
      <c r="BK374" s="32"/>
      <c r="BL374" s="32"/>
      <c r="BM374" s="32"/>
      <c r="BN374" s="32"/>
      <c r="BO374" s="32"/>
      <c r="BP374" s="32"/>
      <c r="DR374" s="68"/>
      <c r="DS374" s="68"/>
      <c r="DT374" s="68"/>
      <c r="DU374" s="68"/>
      <c r="DV374" s="68"/>
    </row>
    <row r="375" spans="2:126" ht="15.5"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32"/>
      <c r="BK375" s="32"/>
      <c r="BL375" s="32"/>
      <c r="BM375" s="32"/>
      <c r="BN375" s="32"/>
      <c r="BO375" s="32"/>
      <c r="BP375" s="32"/>
      <c r="DR375" s="68"/>
      <c r="DS375" s="68"/>
      <c r="DT375" s="68"/>
      <c r="DU375" s="68"/>
      <c r="DV375" s="68"/>
    </row>
    <row r="376" spans="2:126" ht="15.5"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32"/>
      <c r="BK376" s="32"/>
      <c r="BL376" s="32"/>
      <c r="BM376" s="32"/>
      <c r="BN376" s="32"/>
      <c r="BO376" s="32"/>
      <c r="BP376" s="32"/>
      <c r="DR376" s="68"/>
      <c r="DS376" s="68"/>
      <c r="DT376" s="68"/>
      <c r="DU376" s="68"/>
      <c r="DV376" s="68"/>
    </row>
    <row r="377" spans="2:126" ht="15.5"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32"/>
      <c r="BK377" s="32"/>
      <c r="BL377" s="32"/>
      <c r="BM377" s="32"/>
      <c r="BN377" s="32"/>
      <c r="BO377" s="32"/>
      <c r="BP377" s="32"/>
      <c r="DR377" s="68"/>
      <c r="DS377" s="68"/>
      <c r="DT377" s="68"/>
      <c r="DU377" s="68"/>
      <c r="DV377" s="68"/>
    </row>
    <row r="378" spans="2:126" ht="15.5"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32"/>
      <c r="BK378" s="32"/>
      <c r="BL378" s="32"/>
      <c r="BM378" s="32"/>
      <c r="BN378" s="32"/>
      <c r="BO378" s="32"/>
      <c r="BP378" s="32"/>
      <c r="DR378" s="68"/>
      <c r="DS378" s="68"/>
      <c r="DT378" s="68"/>
      <c r="DU378" s="68"/>
      <c r="DV378" s="68"/>
    </row>
    <row r="379" spans="2:126" ht="15.5"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32"/>
      <c r="BK379" s="32"/>
      <c r="BL379" s="32"/>
      <c r="BM379" s="32"/>
      <c r="BN379" s="32"/>
      <c r="BO379" s="32"/>
      <c r="BP379" s="32"/>
      <c r="DR379" s="68"/>
      <c r="DS379" s="68"/>
      <c r="DT379" s="68"/>
      <c r="DU379" s="68"/>
      <c r="DV379" s="68"/>
    </row>
    <row r="380" spans="2:126" ht="15.5"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32"/>
      <c r="BK380" s="32"/>
      <c r="BL380" s="32"/>
      <c r="BM380" s="32"/>
      <c r="BN380" s="32"/>
      <c r="BO380" s="32"/>
      <c r="BP380" s="32"/>
      <c r="DR380" s="68"/>
      <c r="DS380" s="68"/>
      <c r="DT380" s="68"/>
      <c r="DU380" s="68"/>
      <c r="DV380" s="68"/>
    </row>
    <row r="381" spans="2:126" ht="15.5"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32"/>
      <c r="BK381" s="32"/>
      <c r="BL381" s="32"/>
      <c r="BM381" s="32"/>
      <c r="BN381" s="32"/>
      <c r="BO381" s="32"/>
      <c r="BP381" s="32"/>
      <c r="DR381" s="68"/>
      <c r="DS381" s="68"/>
      <c r="DT381" s="68"/>
      <c r="DU381" s="68"/>
      <c r="DV381" s="68"/>
    </row>
    <row r="382" spans="2:126" ht="15.5"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32"/>
      <c r="BK382" s="32"/>
      <c r="BL382" s="32"/>
      <c r="BM382" s="32"/>
      <c r="BN382" s="32"/>
      <c r="BO382" s="32"/>
      <c r="BP382" s="32"/>
      <c r="DR382" s="68"/>
      <c r="DS382" s="68"/>
      <c r="DT382" s="68"/>
      <c r="DU382" s="68"/>
      <c r="DV382" s="68"/>
    </row>
    <row r="383" spans="2:126" ht="15.5"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32"/>
      <c r="BK383" s="32"/>
      <c r="BL383" s="32"/>
      <c r="BM383" s="32"/>
      <c r="BN383" s="32"/>
      <c r="BO383" s="32"/>
      <c r="BP383" s="32"/>
      <c r="DR383" s="68"/>
      <c r="DS383" s="68"/>
      <c r="DT383" s="68"/>
      <c r="DU383" s="68"/>
      <c r="DV383" s="68"/>
    </row>
    <row r="384" spans="2:126" ht="15.5"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32"/>
      <c r="BK384" s="32"/>
      <c r="BL384" s="32"/>
      <c r="BM384" s="32"/>
      <c r="BN384" s="32"/>
      <c r="BO384" s="32"/>
      <c r="BP384" s="32"/>
      <c r="DR384" s="68"/>
      <c r="DS384" s="68"/>
      <c r="DT384" s="68"/>
      <c r="DU384" s="68"/>
      <c r="DV384" s="68"/>
    </row>
    <row r="385" spans="2:126" ht="15.5"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32"/>
      <c r="BK385" s="32"/>
      <c r="BL385" s="32"/>
      <c r="BM385" s="32"/>
      <c r="BN385" s="32"/>
      <c r="BO385" s="32"/>
      <c r="BP385" s="32"/>
      <c r="DR385" s="68"/>
      <c r="DS385" s="68"/>
      <c r="DT385" s="68"/>
      <c r="DU385" s="68"/>
      <c r="DV385" s="68"/>
    </row>
    <row r="386" spans="2:126" ht="15.5"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32"/>
      <c r="BK386" s="32"/>
      <c r="BL386" s="32"/>
      <c r="BM386" s="32"/>
      <c r="BN386" s="32"/>
      <c r="BO386" s="32"/>
      <c r="BP386" s="32"/>
      <c r="DR386" s="68"/>
      <c r="DS386" s="68"/>
      <c r="DT386" s="68"/>
      <c r="DU386" s="68"/>
      <c r="DV386" s="68"/>
    </row>
    <row r="387" spans="2:126" ht="15.5"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32"/>
      <c r="BK387" s="32"/>
      <c r="BL387" s="32"/>
      <c r="BM387" s="32"/>
      <c r="BN387" s="32"/>
      <c r="BO387" s="32"/>
      <c r="BP387" s="32"/>
      <c r="DR387" s="68"/>
      <c r="DS387" s="68"/>
      <c r="DT387" s="68"/>
      <c r="DU387" s="68"/>
      <c r="DV387" s="68"/>
    </row>
    <row r="388" spans="2:126" ht="15.5"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32"/>
      <c r="BK388" s="32"/>
      <c r="BL388" s="32"/>
      <c r="BM388" s="32"/>
      <c r="BN388" s="32"/>
      <c r="BO388" s="32"/>
      <c r="BP388" s="32"/>
      <c r="DR388" s="68"/>
      <c r="DS388" s="68"/>
      <c r="DT388" s="68"/>
      <c r="DU388" s="68"/>
      <c r="DV388" s="68"/>
    </row>
    <row r="389" spans="2:126" ht="15.5"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32"/>
      <c r="BK389" s="32"/>
      <c r="BL389" s="32"/>
      <c r="BM389" s="32"/>
      <c r="BN389" s="32"/>
      <c r="BO389" s="32"/>
      <c r="BP389" s="32"/>
      <c r="DR389" s="68"/>
      <c r="DS389" s="68"/>
      <c r="DT389" s="68"/>
      <c r="DU389" s="68"/>
      <c r="DV389" s="68"/>
    </row>
    <row r="390" spans="2:126" ht="15.5"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32"/>
      <c r="BK390" s="32"/>
      <c r="BL390" s="32"/>
      <c r="BM390" s="32"/>
      <c r="BN390" s="32"/>
      <c r="BO390" s="32"/>
      <c r="BP390" s="32"/>
      <c r="DR390" s="68"/>
      <c r="DS390" s="68"/>
      <c r="DT390" s="68"/>
      <c r="DU390" s="68"/>
      <c r="DV390" s="68"/>
    </row>
    <row r="391" spans="2:126" ht="15.5"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32"/>
      <c r="BK391" s="32"/>
      <c r="BL391" s="32"/>
      <c r="BM391" s="32"/>
      <c r="BN391" s="32"/>
      <c r="BO391" s="32"/>
      <c r="BP391" s="32"/>
      <c r="DR391" s="68"/>
      <c r="DS391" s="68"/>
      <c r="DT391" s="68"/>
      <c r="DU391" s="68"/>
      <c r="DV391" s="68"/>
    </row>
    <row r="392" spans="2:126" ht="15.5"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32"/>
      <c r="BK392" s="32"/>
      <c r="BL392" s="32"/>
      <c r="BM392" s="32"/>
      <c r="BN392" s="32"/>
      <c r="BO392" s="32"/>
      <c r="BP392" s="32"/>
      <c r="DR392" s="68"/>
      <c r="DS392" s="68"/>
      <c r="DT392" s="68"/>
      <c r="DU392" s="68"/>
      <c r="DV392" s="68"/>
    </row>
    <row r="393" spans="2:126" ht="15.5"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32"/>
      <c r="BK393" s="32"/>
      <c r="BL393" s="32"/>
      <c r="BM393" s="32"/>
      <c r="BN393" s="32"/>
      <c r="BO393" s="32"/>
      <c r="BP393" s="32"/>
      <c r="DR393" s="68"/>
      <c r="DS393" s="68"/>
      <c r="DT393" s="68"/>
      <c r="DU393" s="68"/>
      <c r="DV393" s="68"/>
    </row>
    <row r="394" spans="2:126" ht="15.5"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32"/>
      <c r="BK394" s="32"/>
      <c r="BL394" s="32"/>
      <c r="BM394" s="32"/>
      <c r="BN394" s="32"/>
      <c r="BO394" s="32"/>
      <c r="BP394" s="32"/>
      <c r="DR394" s="68"/>
      <c r="DS394" s="68"/>
      <c r="DT394" s="68"/>
      <c r="DU394" s="68"/>
      <c r="DV394" s="68"/>
    </row>
    <row r="395" spans="2:126" ht="15.5"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32"/>
      <c r="BK395" s="32"/>
      <c r="BL395" s="32"/>
      <c r="BM395" s="32"/>
      <c r="BN395" s="32"/>
      <c r="BO395" s="32"/>
      <c r="BP395" s="32"/>
      <c r="DR395" s="68"/>
      <c r="DS395" s="68"/>
      <c r="DT395" s="68"/>
      <c r="DU395" s="68"/>
      <c r="DV395" s="68"/>
    </row>
    <row r="396" spans="2:126" ht="15.5"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32"/>
      <c r="BK396" s="32"/>
      <c r="BL396" s="32"/>
      <c r="BM396" s="32"/>
      <c r="BN396" s="32"/>
      <c r="BO396" s="32"/>
      <c r="BP396" s="32"/>
      <c r="DR396" s="68"/>
      <c r="DS396" s="68"/>
      <c r="DT396" s="68"/>
      <c r="DU396" s="68"/>
      <c r="DV396" s="68"/>
    </row>
    <row r="397" spans="2:126" ht="15.5"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32"/>
      <c r="BK397" s="32"/>
      <c r="BL397" s="32"/>
      <c r="BM397" s="32"/>
      <c r="BN397" s="32"/>
      <c r="BO397" s="32"/>
      <c r="BP397" s="32"/>
      <c r="DR397" s="68"/>
      <c r="DS397" s="68"/>
      <c r="DT397" s="68"/>
      <c r="DU397" s="68"/>
      <c r="DV397" s="68"/>
    </row>
    <row r="398" spans="2:126" ht="15.5"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32"/>
      <c r="BK398" s="32"/>
      <c r="BL398" s="32"/>
      <c r="BM398" s="32"/>
      <c r="BN398" s="32"/>
      <c r="BO398" s="32"/>
      <c r="BP398" s="32"/>
      <c r="DR398" s="68"/>
      <c r="DS398" s="68"/>
      <c r="DT398" s="68"/>
      <c r="DU398" s="68"/>
      <c r="DV398" s="68"/>
    </row>
    <row r="399" spans="2:126" ht="15.5"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32"/>
      <c r="BK399" s="32"/>
      <c r="BL399" s="32"/>
      <c r="BM399" s="32"/>
      <c r="BN399" s="32"/>
      <c r="BO399" s="32"/>
      <c r="BP399" s="32"/>
      <c r="DR399" s="68"/>
      <c r="DS399" s="68"/>
      <c r="DT399" s="68"/>
      <c r="DU399" s="68"/>
      <c r="DV399" s="68"/>
    </row>
    <row r="400" spans="2:126" ht="15.5"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32"/>
      <c r="BK400" s="32"/>
      <c r="BL400" s="32"/>
      <c r="BM400" s="32"/>
      <c r="BN400" s="32"/>
      <c r="BO400" s="32"/>
      <c r="BP400" s="32"/>
      <c r="DR400" s="68"/>
      <c r="DS400" s="68"/>
      <c r="DT400" s="68"/>
      <c r="DU400" s="68"/>
      <c r="DV400" s="68"/>
    </row>
    <row r="401" spans="2:126" ht="15.5"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32"/>
      <c r="BK401" s="32"/>
      <c r="BL401" s="32"/>
      <c r="BM401" s="32"/>
      <c r="BN401" s="32"/>
      <c r="BO401" s="32"/>
      <c r="BP401" s="32"/>
      <c r="DR401" s="68"/>
      <c r="DS401" s="68"/>
      <c r="DT401" s="68"/>
      <c r="DU401" s="68"/>
      <c r="DV401" s="68"/>
    </row>
    <row r="402" spans="2:126" ht="15.5"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32"/>
      <c r="BK402" s="32"/>
      <c r="BL402" s="32"/>
      <c r="BM402" s="32"/>
      <c r="BN402" s="32"/>
      <c r="BO402" s="32"/>
      <c r="BP402" s="32"/>
      <c r="DR402" s="68"/>
      <c r="DS402" s="68"/>
      <c r="DT402" s="68"/>
      <c r="DU402" s="68"/>
      <c r="DV402" s="68"/>
    </row>
    <row r="403" spans="2:126" ht="15.5"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32"/>
      <c r="BK403" s="32"/>
      <c r="BL403" s="32"/>
      <c r="BM403" s="32"/>
      <c r="BN403" s="32"/>
      <c r="BO403" s="32"/>
      <c r="BP403" s="32"/>
      <c r="DR403" s="68"/>
      <c r="DS403" s="68"/>
      <c r="DT403" s="68"/>
      <c r="DU403" s="68"/>
      <c r="DV403" s="68"/>
    </row>
    <row r="404" spans="2:126" ht="15.5"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32"/>
      <c r="BK404" s="32"/>
      <c r="BL404" s="32"/>
      <c r="BM404" s="32"/>
      <c r="BN404" s="32"/>
      <c r="BO404" s="32"/>
      <c r="BP404" s="32"/>
      <c r="DR404" s="68"/>
      <c r="DS404" s="68"/>
      <c r="DT404" s="68"/>
      <c r="DU404" s="68"/>
      <c r="DV404" s="68"/>
    </row>
    <row r="405" spans="2:126" ht="15.5"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32"/>
      <c r="BK405" s="32"/>
      <c r="BL405" s="32"/>
      <c r="BM405" s="32"/>
      <c r="BN405" s="32"/>
      <c r="BO405" s="32"/>
      <c r="BP405" s="32"/>
      <c r="DR405" s="68"/>
      <c r="DS405" s="68"/>
      <c r="DT405" s="68"/>
      <c r="DU405" s="68"/>
      <c r="DV405" s="68"/>
    </row>
    <row r="406" spans="2:126" ht="15.5"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32"/>
      <c r="BK406" s="32"/>
      <c r="BL406" s="32"/>
      <c r="BM406" s="32"/>
      <c r="BN406" s="32"/>
      <c r="BO406" s="32"/>
      <c r="BP406" s="32"/>
      <c r="DR406" s="68"/>
      <c r="DS406" s="68"/>
      <c r="DT406" s="68"/>
      <c r="DU406" s="68"/>
      <c r="DV406" s="68"/>
    </row>
    <row r="407" spans="2:126" ht="15.5"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32"/>
      <c r="BK407" s="32"/>
      <c r="BL407" s="32"/>
      <c r="BM407" s="32"/>
      <c r="BN407" s="32"/>
      <c r="BO407" s="32"/>
      <c r="BP407" s="32"/>
      <c r="DR407" s="68"/>
      <c r="DS407" s="68"/>
      <c r="DT407" s="68"/>
      <c r="DU407" s="68"/>
      <c r="DV407" s="68"/>
    </row>
    <row r="408" spans="2:126" ht="15.5"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32"/>
      <c r="BK408" s="32"/>
      <c r="BL408" s="32"/>
      <c r="BM408" s="32"/>
      <c r="BN408" s="32"/>
      <c r="BO408" s="32"/>
      <c r="BP408" s="32"/>
      <c r="DR408" s="68"/>
      <c r="DS408" s="68"/>
      <c r="DT408" s="68"/>
      <c r="DU408" s="68"/>
      <c r="DV408" s="68"/>
    </row>
    <row r="409" spans="2:126" ht="15.5"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32"/>
      <c r="BK409" s="32"/>
      <c r="BL409" s="32"/>
      <c r="BM409" s="32"/>
      <c r="BN409" s="32"/>
      <c r="BO409" s="32"/>
      <c r="BP409" s="32"/>
      <c r="DR409" s="68"/>
      <c r="DS409" s="68"/>
      <c r="DT409" s="68"/>
      <c r="DU409" s="68"/>
      <c r="DV409" s="68"/>
    </row>
    <row r="410" spans="2:126" ht="15.5"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32"/>
      <c r="BK410" s="32"/>
      <c r="BL410" s="32"/>
      <c r="BM410" s="32"/>
      <c r="BN410" s="32"/>
      <c r="BO410" s="32"/>
      <c r="BP410" s="32"/>
      <c r="DR410" s="68"/>
      <c r="DS410" s="68"/>
      <c r="DT410" s="68"/>
      <c r="DU410" s="68"/>
      <c r="DV410" s="68"/>
    </row>
    <row r="411" spans="2:126" ht="15.5"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32"/>
      <c r="BK411" s="32"/>
      <c r="BL411" s="32"/>
      <c r="BM411" s="32"/>
      <c r="BN411" s="32"/>
      <c r="BO411" s="32"/>
      <c r="BP411" s="32"/>
      <c r="DR411" s="68"/>
      <c r="DS411" s="68"/>
      <c r="DT411" s="68"/>
      <c r="DU411" s="68"/>
      <c r="DV411" s="68"/>
    </row>
    <row r="412" spans="2:126" ht="15.5"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32"/>
      <c r="BK412" s="32"/>
      <c r="BL412" s="32"/>
      <c r="BM412" s="32"/>
      <c r="BN412" s="32"/>
      <c r="BO412" s="32"/>
      <c r="BP412" s="32"/>
      <c r="DR412" s="68"/>
      <c r="DS412" s="68"/>
      <c r="DT412" s="68"/>
      <c r="DU412" s="68"/>
      <c r="DV412" s="68"/>
    </row>
    <row r="413" spans="2:126" ht="15.5"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32"/>
      <c r="BK413" s="32"/>
      <c r="BL413" s="32"/>
      <c r="BM413" s="32"/>
      <c r="BN413" s="32"/>
      <c r="BO413" s="32"/>
      <c r="BP413" s="32"/>
      <c r="DR413" s="68"/>
      <c r="DS413" s="68"/>
      <c r="DT413" s="68"/>
      <c r="DU413" s="68"/>
      <c r="DV413" s="68"/>
    </row>
    <row r="414" spans="2:126" ht="15.5"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32"/>
      <c r="BK414" s="32"/>
      <c r="BL414" s="32"/>
      <c r="BM414" s="32"/>
      <c r="BN414" s="32"/>
      <c r="BO414" s="32"/>
      <c r="BP414" s="32"/>
      <c r="DR414" s="68"/>
      <c r="DS414" s="68"/>
      <c r="DT414" s="68"/>
      <c r="DU414" s="68"/>
      <c r="DV414" s="68"/>
    </row>
    <row r="415" spans="2:126" ht="15.5"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32"/>
      <c r="BK415" s="32"/>
      <c r="BL415" s="32"/>
      <c r="BM415" s="32"/>
      <c r="BN415" s="32"/>
      <c r="BO415" s="32"/>
      <c r="BP415" s="32"/>
      <c r="DR415" s="68"/>
      <c r="DS415" s="68"/>
      <c r="DT415" s="68"/>
      <c r="DU415" s="68"/>
      <c r="DV415" s="68"/>
    </row>
    <row r="416" spans="2:126" ht="15.5"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32"/>
      <c r="BK416" s="32"/>
      <c r="BL416" s="32"/>
      <c r="BM416" s="32"/>
      <c r="BN416" s="32"/>
      <c r="BO416" s="32"/>
      <c r="BP416" s="32"/>
      <c r="DR416" s="68"/>
      <c r="DS416" s="68"/>
      <c r="DT416" s="68"/>
      <c r="DU416" s="68"/>
      <c r="DV416" s="68"/>
    </row>
    <row r="417" spans="2:126" ht="15.5"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32"/>
      <c r="BK417" s="32"/>
      <c r="BL417" s="32"/>
      <c r="BM417" s="32"/>
      <c r="BN417" s="32"/>
      <c r="BO417" s="32"/>
      <c r="BP417" s="32"/>
      <c r="DR417" s="68"/>
      <c r="DS417" s="68"/>
      <c r="DT417" s="68"/>
      <c r="DU417" s="68"/>
      <c r="DV417" s="68"/>
    </row>
    <row r="418" spans="2:126" ht="15.5"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32"/>
      <c r="BK418" s="32"/>
      <c r="BL418" s="32"/>
      <c r="BM418" s="32"/>
      <c r="BN418" s="32"/>
      <c r="BO418" s="32"/>
      <c r="BP418" s="32"/>
      <c r="DR418" s="68"/>
      <c r="DS418" s="68"/>
      <c r="DT418" s="68"/>
      <c r="DU418" s="68"/>
      <c r="DV418" s="68"/>
    </row>
    <row r="419" spans="2:126" ht="15.5"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32"/>
      <c r="BK419" s="32"/>
      <c r="BL419" s="32"/>
      <c r="BM419" s="32"/>
      <c r="BN419" s="32"/>
      <c r="BO419" s="32"/>
      <c r="BP419" s="32"/>
      <c r="DR419" s="68"/>
      <c r="DS419" s="68"/>
      <c r="DT419" s="68"/>
      <c r="DU419" s="68"/>
      <c r="DV419" s="68"/>
    </row>
    <row r="420" spans="2:126" ht="15.5"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32"/>
      <c r="BK420" s="32"/>
      <c r="BL420" s="32"/>
      <c r="BM420" s="32"/>
      <c r="BN420" s="32"/>
      <c r="BO420" s="32"/>
      <c r="BP420" s="32"/>
      <c r="DR420" s="68"/>
      <c r="DS420" s="68"/>
      <c r="DT420" s="68"/>
      <c r="DU420" s="68"/>
      <c r="DV420" s="68"/>
    </row>
    <row r="421" spans="2:126" ht="15.5"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32"/>
      <c r="BK421" s="32"/>
      <c r="BL421" s="32"/>
      <c r="BM421" s="32"/>
      <c r="BN421" s="32"/>
      <c r="BO421" s="32"/>
      <c r="BP421" s="32"/>
      <c r="DR421" s="68"/>
      <c r="DS421" s="68"/>
      <c r="DT421" s="68"/>
      <c r="DU421" s="68"/>
      <c r="DV421" s="68"/>
    </row>
    <row r="422" spans="2:126" ht="15.5"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32"/>
      <c r="BK422" s="32"/>
      <c r="BL422" s="32"/>
      <c r="BM422" s="32"/>
      <c r="BN422" s="32"/>
      <c r="BO422" s="32"/>
      <c r="BP422" s="32"/>
      <c r="DR422" s="68"/>
      <c r="DS422" s="68"/>
      <c r="DT422" s="68"/>
      <c r="DU422" s="68"/>
      <c r="DV422" s="68"/>
    </row>
    <row r="423" spans="2:126" ht="15.5"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32"/>
      <c r="BK423" s="32"/>
      <c r="BL423" s="32"/>
      <c r="BM423" s="32"/>
      <c r="BN423" s="32"/>
      <c r="BO423" s="32"/>
      <c r="BP423" s="32"/>
      <c r="DR423" s="68"/>
      <c r="DS423" s="68"/>
      <c r="DT423" s="68"/>
      <c r="DU423" s="68"/>
      <c r="DV423" s="68"/>
    </row>
    <row r="424" spans="2:126" ht="15.5"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32"/>
      <c r="BK424" s="32"/>
      <c r="BL424" s="32"/>
      <c r="BM424" s="32"/>
      <c r="BN424" s="32"/>
      <c r="BO424" s="32"/>
      <c r="BP424" s="32"/>
      <c r="DR424" s="68"/>
      <c r="DS424" s="68"/>
      <c r="DT424" s="68"/>
      <c r="DU424" s="68"/>
      <c r="DV424" s="68"/>
    </row>
    <row r="425" spans="2:126" ht="15.5"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32"/>
      <c r="BK425" s="32"/>
      <c r="BL425" s="32"/>
      <c r="BM425" s="32"/>
      <c r="BN425" s="32"/>
      <c r="BO425" s="32"/>
      <c r="BP425" s="32"/>
      <c r="DR425" s="68"/>
      <c r="DS425" s="68"/>
      <c r="DT425" s="68"/>
      <c r="DU425" s="68"/>
      <c r="DV425" s="68"/>
    </row>
    <row r="426" spans="2:126" ht="15.5"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32"/>
      <c r="BK426" s="32"/>
      <c r="BL426" s="32"/>
      <c r="BM426" s="32"/>
      <c r="BN426" s="32"/>
      <c r="BO426" s="32"/>
      <c r="BP426" s="32"/>
      <c r="DR426" s="68"/>
      <c r="DS426" s="68"/>
      <c r="DT426" s="68"/>
      <c r="DU426" s="68"/>
      <c r="DV426" s="68"/>
    </row>
    <row r="427" spans="2:126" ht="15.5"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32"/>
      <c r="BK427" s="32"/>
      <c r="BL427" s="32"/>
      <c r="BM427" s="32"/>
      <c r="BN427" s="32"/>
      <c r="BO427" s="32"/>
      <c r="BP427" s="32"/>
      <c r="DR427" s="68"/>
      <c r="DS427" s="68"/>
      <c r="DT427" s="68"/>
      <c r="DU427" s="68"/>
      <c r="DV427" s="68"/>
    </row>
    <row r="428" spans="2:126" ht="15.5"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32"/>
      <c r="BK428" s="32"/>
      <c r="BL428" s="32"/>
      <c r="BM428" s="32"/>
      <c r="BN428" s="32"/>
      <c r="BO428" s="32"/>
      <c r="BP428" s="32"/>
      <c r="DR428" s="68"/>
      <c r="DS428" s="68"/>
      <c r="DT428" s="68"/>
      <c r="DU428" s="68"/>
      <c r="DV428" s="68"/>
    </row>
    <row r="429" spans="2:126" ht="15.5"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32"/>
      <c r="BK429" s="32"/>
      <c r="BL429" s="32"/>
      <c r="BM429" s="32"/>
      <c r="BN429" s="32"/>
      <c r="BO429" s="32"/>
      <c r="BP429" s="32"/>
      <c r="DR429" s="68"/>
      <c r="DS429" s="68"/>
      <c r="DT429" s="68"/>
      <c r="DU429" s="68"/>
      <c r="DV429" s="68"/>
    </row>
    <row r="430" spans="2:126" ht="15.5"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32"/>
      <c r="BK430" s="32"/>
      <c r="BL430" s="32"/>
      <c r="BM430" s="32"/>
      <c r="BN430" s="32"/>
      <c r="BO430" s="32"/>
      <c r="BP430" s="32"/>
      <c r="DR430" s="68"/>
      <c r="DS430" s="68"/>
      <c r="DT430" s="68"/>
      <c r="DU430" s="68"/>
      <c r="DV430" s="68"/>
    </row>
    <row r="431" spans="2:126" ht="15.5"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32"/>
      <c r="BK431" s="32"/>
      <c r="BL431" s="32"/>
      <c r="BM431" s="32"/>
      <c r="BN431" s="32"/>
      <c r="BO431" s="32"/>
      <c r="BP431" s="32"/>
      <c r="DR431" s="68"/>
      <c r="DS431" s="68"/>
      <c r="DT431" s="68"/>
      <c r="DU431" s="68"/>
      <c r="DV431" s="68"/>
    </row>
    <row r="432" spans="2:126" ht="15.5"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32"/>
      <c r="BK432" s="32"/>
      <c r="BL432" s="32"/>
      <c r="BM432" s="32"/>
      <c r="BN432" s="32"/>
      <c r="BO432" s="32"/>
      <c r="BP432" s="32"/>
      <c r="DR432" s="68"/>
      <c r="DS432" s="68"/>
      <c r="DT432" s="68"/>
      <c r="DU432" s="68"/>
      <c r="DV432" s="68"/>
    </row>
    <row r="433" spans="2:126" ht="15.5"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32"/>
      <c r="BK433" s="32"/>
      <c r="BL433" s="32"/>
      <c r="BM433" s="32"/>
      <c r="BN433" s="32"/>
      <c r="BO433" s="32"/>
      <c r="BP433" s="32"/>
      <c r="DR433" s="68"/>
      <c r="DS433" s="68"/>
      <c r="DT433" s="68"/>
      <c r="DU433" s="68"/>
      <c r="DV433" s="68"/>
    </row>
    <row r="434" spans="2:126" ht="15.5"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32"/>
      <c r="BK434" s="32"/>
      <c r="BL434" s="32"/>
      <c r="BM434" s="32"/>
      <c r="BN434" s="32"/>
      <c r="BO434" s="32"/>
      <c r="BP434" s="32"/>
      <c r="DR434" s="68"/>
      <c r="DS434" s="68"/>
      <c r="DT434" s="68"/>
      <c r="DU434" s="68"/>
      <c r="DV434" s="68"/>
    </row>
    <row r="435" spans="2:126" ht="15.5"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32"/>
      <c r="BK435" s="32"/>
      <c r="BL435" s="32"/>
      <c r="BM435" s="32"/>
      <c r="BN435" s="32"/>
      <c r="BO435" s="32"/>
      <c r="BP435" s="32"/>
      <c r="DR435" s="68"/>
      <c r="DS435" s="68"/>
      <c r="DT435" s="68"/>
      <c r="DU435" s="68"/>
      <c r="DV435" s="68"/>
    </row>
    <row r="436" spans="2:126" ht="15.5"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32"/>
      <c r="BK436" s="32"/>
      <c r="BL436" s="32"/>
      <c r="BM436" s="32"/>
      <c r="BN436" s="32"/>
      <c r="BO436" s="32"/>
      <c r="BP436" s="32"/>
      <c r="DR436" s="68"/>
      <c r="DS436" s="68"/>
      <c r="DT436" s="68"/>
      <c r="DU436" s="68"/>
      <c r="DV436" s="68"/>
    </row>
    <row r="437" spans="2:126" ht="15.5"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32"/>
      <c r="BK437" s="32"/>
      <c r="BL437" s="32"/>
      <c r="BM437" s="32"/>
      <c r="BN437" s="32"/>
      <c r="BO437" s="32"/>
      <c r="BP437" s="32"/>
      <c r="DR437" s="68"/>
      <c r="DS437" s="68"/>
      <c r="DT437" s="68"/>
      <c r="DU437" s="68"/>
      <c r="DV437" s="68"/>
    </row>
    <row r="438" spans="2:126" ht="15.5"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32"/>
      <c r="BK438" s="32"/>
      <c r="BL438" s="32"/>
      <c r="BM438" s="32"/>
      <c r="BN438" s="32"/>
      <c r="BO438" s="32"/>
      <c r="BP438" s="32"/>
      <c r="DR438" s="68"/>
      <c r="DS438" s="68"/>
      <c r="DT438" s="68"/>
      <c r="DU438" s="68"/>
      <c r="DV438" s="68"/>
    </row>
    <row r="439" spans="2:126" ht="15.5"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32"/>
      <c r="BK439" s="32"/>
      <c r="BL439" s="32"/>
      <c r="BM439" s="32"/>
      <c r="BN439" s="32"/>
      <c r="BO439" s="32"/>
      <c r="BP439" s="32"/>
      <c r="DR439" s="68"/>
      <c r="DS439" s="68"/>
      <c r="DT439" s="68"/>
      <c r="DU439" s="68"/>
    </row>
    <row r="440" spans="2:126" ht="15.5"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32"/>
      <c r="BK440" s="32"/>
      <c r="BL440" s="32"/>
      <c r="BM440" s="32"/>
      <c r="BN440" s="32"/>
      <c r="BO440" s="32"/>
      <c r="BP440" s="32"/>
      <c r="DR440" s="68"/>
      <c r="DS440" s="68"/>
      <c r="DT440" s="68"/>
      <c r="DU440" s="68"/>
    </row>
    <row r="441" spans="2:126" ht="15.5"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32"/>
      <c r="BK441" s="32"/>
      <c r="BL441" s="32"/>
      <c r="BM441" s="32"/>
      <c r="BN441" s="32"/>
      <c r="BO441" s="32"/>
      <c r="BP441" s="32"/>
      <c r="DR441" s="68"/>
      <c r="DS441" s="68"/>
      <c r="DT441" s="68"/>
      <c r="DU441" s="68"/>
    </row>
  </sheetData>
  <pageMargins left="0.7" right="0.7" top="0.75" bottom="0.75" header="0.3" footer="0.3"/>
  <pageSetup paperSize="9" orientation="portrait" horizontalDpi="4294967295" verticalDpi="4294967295" r:id="rId1"/>
  <ignoredErrors>
    <ignoredError sqref="CW6:DA6 CW14:DA14 CW20:DA20 CW23:DA23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9"/>
  <sheetViews>
    <sheetView showGridLines="0" topLeftCell="CQ1" zoomScaleNormal="100" workbookViewId="0">
      <selection activeCell="DC19" sqref="DC19"/>
    </sheetView>
  </sheetViews>
  <sheetFormatPr defaultRowHeight="14.5"/>
  <cols>
    <col min="1" max="1" width="78.26953125" bestFit="1" customWidth="1"/>
    <col min="2" max="2" width="33.54296875" customWidth="1"/>
    <col min="3" max="10" width="18.453125" bestFit="1" customWidth="1"/>
    <col min="11" max="11" width="20.453125" customWidth="1"/>
    <col min="12" max="31" width="16.453125" bestFit="1" customWidth="1"/>
    <col min="32" max="61" width="17.81640625" bestFit="1" customWidth="1"/>
    <col min="62" max="67" width="17.81640625" customWidth="1"/>
    <col min="70" max="70" width="56.81640625" customWidth="1"/>
    <col min="73" max="77" width="16.81640625" bestFit="1" customWidth="1"/>
    <col min="78" max="80" width="15.81640625" bestFit="1" customWidth="1"/>
    <col min="81" max="92" width="16.81640625" bestFit="1" customWidth="1"/>
    <col min="93" max="94" width="17.81640625" bestFit="1" customWidth="1"/>
    <col min="97" max="97" width="43.1796875" bestFit="1" customWidth="1"/>
    <col min="98" max="98" width="16.81640625" bestFit="1" customWidth="1"/>
    <col min="99" max="99" width="18.26953125" bestFit="1" customWidth="1"/>
    <col min="100" max="101" width="17.1796875" bestFit="1" customWidth="1"/>
    <col min="102" max="103" width="18.26953125" bestFit="1" customWidth="1"/>
    <col min="113" max="113" width="16.453125" bestFit="1" customWidth="1"/>
    <col min="114" max="114" width="16.54296875" bestFit="1" customWidth="1"/>
    <col min="115" max="117" width="17.81640625" bestFit="1" customWidth="1"/>
  </cols>
  <sheetData>
    <row r="1" spans="1:117" ht="15.5">
      <c r="B1" s="74">
        <f>'P&amp;L'!B1</f>
        <v>2024</v>
      </c>
      <c r="C1" s="74">
        <f>'P&amp;L'!C1</f>
        <v>2024</v>
      </c>
      <c r="D1" s="74">
        <f>'P&amp;L'!D1</f>
        <v>2024</v>
      </c>
      <c r="E1" s="74">
        <f>'P&amp;L'!E1</f>
        <v>2024</v>
      </c>
      <c r="F1" s="74">
        <f>'P&amp;L'!F1</f>
        <v>2024</v>
      </c>
      <c r="G1" s="74">
        <f>'P&amp;L'!G1</f>
        <v>2024</v>
      </c>
      <c r="H1" s="74">
        <f>'P&amp;L'!H1</f>
        <v>2025</v>
      </c>
      <c r="I1" s="74">
        <f>'P&amp;L'!I1</f>
        <v>2025</v>
      </c>
      <c r="J1" s="74">
        <f>'P&amp;L'!J1</f>
        <v>2025</v>
      </c>
      <c r="K1" s="74">
        <f>'P&amp;L'!K1</f>
        <v>2025</v>
      </c>
      <c r="L1" s="74">
        <f>'P&amp;L'!L1</f>
        <v>2025</v>
      </c>
      <c r="M1" s="74">
        <f>'P&amp;L'!M1</f>
        <v>2025</v>
      </c>
      <c r="N1" s="74">
        <f>'P&amp;L'!N1</f>
        <v>2025</v>
      </c>
      <c r="O1" s="74">
        <f>'P&amp;L'!O1</f>
        <v>2025</v>
      </c>
      <c r="P1" s="74">
        <f>'P&amp;L'!P1</f>
        <v>2025</v>
      </c>
      <c r="Q1" s="74">
        <f>'P&amp;L'!Q1</f>
        <v>2025</v>
      </c>
      <c r="R1" s="74">
        <f>'P&amp;L'!R1</f>
        <v>2025</v>
      </c>
      <c r="S1" s="74">
        <f>'P&amp;L'!S1</f>
        <v>2025</v>
      </c>
      <c r="T1" s="74">
        <f>'P&amp;L'!T1</f>
        <v>2026</v>
      </c>
      <c r="U1" s="74">
        <f>'P&amp;L'!U1</f>
        <v>2026</v>
      </c>
      <c r="V1" s="74">
        <f>'P&amp;L'!V1</f>
        <v>2026</v>
      </c>
      <c r="W1" s="74">
        <f>'P&amp;L'!W1</f>
        <v>2026</v>
      </c>
      <c r="X1" s="74">
        <f>'P&amp;L'!X1</f>
        <v>2026</v>
      </c>
      <c r="Y1" s="74">
        <f>'P&amp;L'!Y1</f>
        <v>2026</v>
      </c>
      <c r="Z1" s="74">
        <f>'P&amp;L'!Z1</f>
        <v>2026</v>
      </c>
      <c r="AA1" s="74">
        <f>'P&amp;L'!AA1</f>
        <v>2026</v>
      </c>
      <c r="AB1" s="74">
        <f>'P&amp;L'!AB1</f>
        <v>2026</v>
      </c>
      <c r="AC1" s="74">
        <f>'P&amp;L'!AC1</f>
        <v>2026</v>
      </c>
      <c r="AD1" s="74">
        <f>'P&amp;L'!AD1</f>
        <v>2026</v>
      </c>
      <c r="AE1" s="74">
        <f>'P&amp;L'!AE1</f>
        <v>2026</v>
      </c>
      <c r="AF1" s="74">
        <f>'P&amp;L'!AF1</f>
        <v>2027</v>
      </c>
      <c r="AG1" s="74">
        <f>'P&amp;L'!AG1</f>
        <v>2027</v>
      </c>
      <c r="AH1" s="74">
        <f>'P&amp;L'!AH1</f>
        <v>2027</v>
      </c>
      <c r="AI1" s="74">
        <f>'P&amp;L'!AI1</f>
        <v>2027</v>
      </c>
      <c r="AJ1" s="74">
        <f>'P&amp;L'!AJ1</f>
        <v>2027</v>
      </c>
      <c r="AK1" s="74">
        <f>'P&amp;L'!AK1</f>
        <v>2027</v>
      </c>
      <c r="AL1" s="74">
        <f>'P&amp;L'!AL1</f>
        <v>2027</v>
      </c>
      <c r="AM1" s="74">
        <f>'P&amp;L'!AM1</f>
        <v>2027</v>
      </c>
      <c r="AN1" s="74">
        <f>'P&amp;L'!AN1</f>
        <v>2027</v>
      </c>
      <c r="AO1" s="74">
        <f>'P&amp;L'!AO1</f>
        <v>2027</v>
      </c>
      <c r="AP1" s="74">
        <f>'P&amp;L'!AP1</f>
        <v>2027</v>
      </c>
      <c r="AQ1" s="74">
        <f>'P&amp;L'!AQ1</f>
        <v>2027</v>
      </c>
      <c r="AR1" s="74">
        <f>'P&amp;L'!AR1</f>
        <v>2028</v>
      </c>
      <c r="AS1" s="74">
        <f>'P&amp;L'!AS1</f>
        <v>2028</v>
      </c>
      <c r="AT1" s="74">
        <f>'P&amp;L'!AT1</f>
        <v>2028</v>
      </c>
      <c r="AU1" s="74">
        <f>'P&amp;L'!AU1</f>
        <v>2028</v>
      </c>
      <c r="AV1" s="74">
        <f>'P&amp;L'!AV1</f>
        <v>2028</v>
      </c>
      <c r="AW1" s="74">
        <f>'P&amp;L'!AW1</f>
        <v>2028</v>
      </c>
      <c r="AX1" s="74">
        <f>'P&amp;L'!AX1</f>
        <v>2028</v>
      </c>
      <c r="AY1" s="74">
        <f>'P&amp;L'!AY1</f>
        <v>2028</v>
      </c>
      <c r="AZ1" s="74">
        <f>'P&amp;L'!AZ1</f>
        <v>2028</v>
      </c>
      <c r="BA1" s="74">
        <f>'P&amp;L'!BA1</f>
        <v>2028</v>
      </c>
      <c r="BB1" s="74">
        <f>'P&amp;L'!BB1</f>
        <v>2028</v>
      </c>
      <c r="BC1" s="74">
        <f>'P&amp;L'!BC1</f>
        <v>2028</v>
      </c>
      <c r="BD1" s="74">
        <f>'P&amp;L'!BD1</f>
        <v>2029</v>
      </c>
      <c r="BE1" s="74">
        <f>'P&amp;L'!BE1</f>
        <v>2029</v>
      </c>
      <c r="BF1" s="74">
        <f>'P&amp;L'!BF1</f>
        <v>2029</v>
      </c>
      <c r="BG1" s="74">
        <f>'P&amp;L'!BG1</f>
        <v>2029</v>
      </c>
      <c r="BH1" s="74">
        <f>'P&amp;L'!BH1</f>
        <v>2029</v>
      </c>
      <c r="BI1" s="74">
        <f>'P&amp;L'!BI1</f>
        <v>2029</v>
      </c>
      <c r="BJ1" s="74">
        <f>'P&amp;L'!BJ1</f>
        <v>2029</v>
      </c>
      <c r="BK1" s="74">
        <f>'P&amp;L'!BK1</f>
        <v>2029</v>
      </c>
      <c r="BL1" s="74">
        <f>'P&amp;L'!BL1</f>
        <v>2029</v>
      </c>
      <c r="BM1" s="74">
        <f>'P&amp;L'!BM1</f>
        <v>2029</v>
      </c>
      <c r="BN1" s="74">
        <f>'P&amp;L'!BN1</f>
        <v>2029</v>
      </c>
      <c r="BO1" s="74">
        <f>'P&amp;L'!BO1</f>
        <v>2029</v>
      </c>
      <c r="BR1" s="136"/>
      <c r="BS1" s="265">
        <v>2024</v>
      </c>
      <c r="BT1" s="266"/>
      <c r="BU1" s="266"/>
      <c r="BV1" s="267"/>
      <c r="BW1" s="265">
        <v>2025</v>
      </c>
      <c r="BX1" s="266"/>
      <c r="BY1" s="266"/>
      <c r="BZ1" s="267"/>
      <c r="CA1" s="265">
        <v>2026</v>
      </c>
      <c r="CB1" s="266"/>
      <c r="CC1" s="266"/>
      <c r="CD1" s="267"/>
      <c r="CE1" s="265">
        <v>2027</v>
      </c>
      <c r="CF1" s="266"/>
      <c r="CG1" s="266"/>
      <c r="CH1" s="267"/>
      <c r="CI1" s="265">
        <v>2028</v>
      </c>
      <c r="CJ1" s="266"/>
      <c r="CK1" s="266"/>
      <c r="CL1" s="267"/>
      <c r="CM1" s="265">
        <v>2029</v>
      </c>
      <c r="CN1" s="266"/>
      <c r="CO1" s="266"/>
      <c r="CP1" s="266"/>
      <c r="CS1" s="30"/>
      <c r="CT1" s="246" t="s">
        <v>208</v>
      </c>
      <c r="CU1" s="246" t="s">
        <v>209</v>
      </c>
      <c r="CV1" s="246" t="s">
        <v>210</v>
      </c>
      <c r="CW1" s="246" t="s">
        <v>211</v>
      </c>
      <c r="CX1" s="246" t="s">
        <v>212</v>
      </c>
      <c r="CY1" s="246" t="s">
        <v>233</v>
      </c>
      <c r="DI1" s="74" t="str">
        <f>'P&amp;L'!DR1</f>
        <v>Итого (1 год)</v>
      </c>
      <c r="DJ1" s="74" t="str">
        <f>'P&amp;L'!DS1</f>
        <v>Итого (2 год)</v>
      </c>
      <c r="DK1" s="74" t="str">
        <f>'P&amp;L'!DT1</f>
        <v>Итого (3 год)</v>
      </c>
      <c r="DL1" s="74" t="str">
        <f>'P&amp;L'!DU1</f>
        <v>Итого (4 год)</v>
      </c>
      <c r="DM1" s="74" t="str">
        <f>'P&amp;L'!DV1</f>
        <v>Итого (5 год)</v>
      </c>
    </row>
    <row r="2" spans="1:117" ht="15.5">
      <c r="B2" s="69">
        <f>'P&amp;L'!B2</f>
        <v>45474</v>
      </c>
      <c r="C2" s="69">
        <f>'P&amp;L'!C2</f>
        <v>45505</v>
      </c>
      <c r="D2" s="69">
        <f>'P&amp;L'!D2</f>
        <v>45536</v>
      </c>
      <c r="E2" s="69">
        <f>'P&amp;L'!E2</f>
        <v>45566</v>
      </c>
      <c r="F2" s="69">
        <f>'P&amp;L'!F2</f>
        <v>45597</v>
      </c>
      <c r="G2" s="69">
        <f>'P&amp;L'!G2</f>
        <v>45627</v>
      </c>
      <c r="H2" s="69">
        <f>'P&amp;L'!H2</f>
        <v>45658</v>
      </c>
      <c r="I2" s="69">
        <f>'P&amp;L'!I2</f>
        <v>45689</v>
      </c>
      <c r="J2" s="69">
        <f>'P&amp;L'!J2</f>
        <v>45717</v>
      </c>
      <c r="K2" s="69">
        <f>'P&amp;L'!K2</f>
        <v>45748</v>
      </c>
      <c r="L2" s="69">
        <f>'P&amp;L'!L2</f>
        <v>45778</v>
      </c>
      <c r="M2" s="69">
        <f>'P&amp;L'!M2</f>
        <v>45809</v>
      </c>
      <c r="N2" s="69">
        <f>'P&amp;L'!N2</f>
        <v>45839</v>
      </c>
      <c r="O2" s="69">
        <f>'P&amp;L'!O2</f>
        <v>45870</v>
      </c>
      <c r="P2" s="69">
        <f>'P&amp;L'!P2</f>
        <v>45901</v>
      </c>
      <c r="Q2" s="69">
        <f>'P&amp;L'!Q2</f>
        <v>45931</v>
      </c>
      <c r="R2" s="69">
        <f>'P&amp;L'!R2</f>
        <v>45962</v>
      </c>
      <c r="S2" s="69">
        <f>'P&amp;L'!S2</f>
        <v>45992</v>
      </c>
      <c r="T2" s="69">
        <f>'P&amp;L'!T2</f>
        <v>46023</v>
      </c>
      <c r="U2" s="69">
        <f>'P&amp;L'!U2</f>
        <v>46054</v>
      </c>
      <c r="V2" s="69">
        <f>'P&amp;L'!V2</f>
        <v>46082</v>
      </c>
      <c r="W2" s="69">
        <f>'P&amp;L'!W2</f>
        <v>46113</v>
      </c>
      <c r="X2" s="69">
        <f>'P&amp;L'!X2</f>
        <v>46143</v>
      </c>
      <c r="Y2" s="69">
        <f>'P&amp;L'!Y2</f>
        <v>46174</v>
      </c>
      <c r="Z2" s="69">
        <f>'P&amp;L'!Z2</f>
        <v>46204</v>
      </c>
      <c r="AA2" s="69">
        <f>'P&amp;L'!AA2</f>
        <v>46235</v>
      </c>
      <c r="AB2" s="69">
        <f>'P&amp;L'!AB2</f>
        <v>46266</v>
      </c>
      <c r="AC2" s="69">
        <f>'P&amp;L'!AC2</f>
        <v>46296</v>
      </c>
      <c r="AD2" s="69">
        <f>'P&amp;L'!AD2</f>
        <v>46327</v>
      </c>
      <c r="AE2" s="69">
        <f>'P&amp;L'!AE2</f>
        <v>46357</v>
      </c>
      <c r="AF2" s="69">
        <f>'P&amp;L'!AF2</f>
        <v>46388</v>
      </c>
      <c r="AG2" s="69">
        <f>'P&amp;L'!AG2</f>
        <v>46419</v>
      </c>
      <c r="AH2" s="69">
        <f>'P&amp;L'!AH2</f>
        <v>46447</v>
      </c>
      <c r="AI2" s="69">
        <f>'P&amp;L'!AI2</f>
        <v>46478</v>
      </c>
      <c r="AJ2" s="69">
        <f>'P&amp;L'!AJ2</f>
        <v>46508</v>
      </c>
      <c r="AK2" s="69">
        <f>'P&amp;L'!AK2</f>
        <v>46539</v>
      </c>
      <c r="AL2" s="69">
        <f>'P&amp;L'!AL2</f>
        <v>46569</v>
      </c>
      <c r="AM2" s="69">
        <f>'P&amp;L'!AM2</f>
        <v>46600</v>
      </c>
      <c r="AN2" s="69">
        <f>'P&amp;L'!AN2</f>
        <v>46631</v>
      </c>
      <c r="AO2" s="69">
        <f>'P&amp;L'!AO2</f>
        <v>46661</v>
      </c>
      <c r="AP2" s="69">
        <f>'P&amp;L'!AP2</f>
        <v>46692</v>
      </c>
      <c r="AQ2" s="69">
        <f>'P&amp;L'!AQ2</f>
        <v>46722</v>
      </c>
      <c r="AR2" s="69">
        <f>'P&amp;L'!AR2</f>
        <v>46753</v>
      </c>
      <c r="AS2" s="69">
        <f>'P&amp;L'!AS2</f>
        <v>46784</v>
      </c>
      <c r="AT2" s="69">
        <f>'P&amp;L'!AT2</f>
        <v>46813</v>
      </c>
      <c r="AU2" s="69">
        <f>'P&amp;L'!AU2</f>
        <v>46844</v>
      </c>
      <c r="AV2" s="69">
        <f>'P&amp;L'!AV2</f>
        <v>46874</v>
      </c>
      <c r="AW2" s="69">
        <f>'P&amp;L'!AW2</f>
        <v>46905</v>
      </c>
      <c r="AX2" s="69">
        <f>'P&amp;L'!AX2</f>
        <v>46935</v>
      </c>
      <c r="AY2" s="69">
        <f>'P&amp;L'!AY2</f>
        <v>46966</v>
      </c>
      <c r="AZ2" s="69">
        <f>'P&amp;L'!AZ2</f>
        <v>46997</v>
      </c>
      <c r="BA2" s="69">
        <f>'P&amp;L'!BA2</f>
        <v>47027</v>
      </c>
      <c r="BB2" s="69">
        <f>'P&amp;L'!BB2</f>
        <v>47058</v>
      </c>
      <c r="BC2" s="69">
        <f>'P&amp;L'!BC2</f>
        <v>47088</v>
      </c>
      <c r="BD2" s="69">
        <f>'P&amp;L'!BD2</f>
        <v>47119</v>
      </c>
      <c r="BE2" s="69">
        <f>'P&amp;L'!BE2</f>
        <v>47150</v>
      </c>
      <c r="BF2" s="69">
        <f>'P&amp;L'!BF2</f>
        <v>47178</v>
      </c>
      <c r="BG2" s="69">
        <f>'P&amp;L'!BG2</f>
        <v>47209</v>
      </c>
      <c r="BH2" s="69">
        <f>'P&amp;L'!BH2</f>
        <v>47239</v>
      </c>
      <c r="BI2" s="69">
        <f>'P&amp;L'!BI2</f>
        <v>47270</v>
      </c>
      <c r="BJ2" s="69">
        <f>'P&amp;L'!BJ2</f>
        <v>47300</v>
      </c>
      <c r="BK2" s="69">
        <f>'P&amp;L'!BK2</f>
        <v>47331</v>
      </c>
      <c r="BL2" s="69">
        <f>'P&amp;L'!BL2</f>
        <v>47362</v>
      </c>
      <c r="BM2" s="69">
        <f>'P&amp;L'!BM2</f>
        <v>47392</v>
      </c>
      <c r="BN2" s="69">
        <f>'P&amp;L'!BN2</f>
        <v>47423</v>
      </c>
      <c r="BO2" s="69">
        <f>'P&amp;L'!BO2</f>
        <v>47453</v>
      </c>
      <c r="BR2" s="137"/>
      <c r="BS2" s="123" t="s">
        <v>213</v>
      </c>
      <c r="BT2" s="123" t="s">
        <v>214</v>
      </c>
      <c r="BU2" s="123" t="s">
        <v>215</v>
      </c>
      <c r="BV2" s="123" t="s">
        <v>216</v>
      </c>
      <c r="BW2" s="123" t="s">
        <v>213</v>
      </c>
      <c r="BX2" s="123" t="s">
        <v>214</v>
      </c>
      <c r="BY2" s="123" t="s">
        <v>215</v>
      </c>
      <c r="BZ2" s="123" t="s">
        <v>216</v>
      </c>
      <c r="CA2" s="123" t="s">
        <v>213</v>
      </c>
      <c r="CB2" s="123" t="s">
        <v>214</v>
      </c>
      <c r="CC2" s="123" t="s">
        <v>215</v>
      </c>
      <c r="CD2" s="123" t="s">
        <v>216</v>
      </c>
      <c r="CE2" s="123" t="s">
        <v>213</v>
      </c>
      <c r="CF2" s="123" t="s">
        <v>214</v>
      </c>
      <c r="CG2" s="123" t="s">
        <v>215</v>
      </c>
      <c r="CH2" s="123" t="s">
        <v>216</v>
      </c>
      <c r="CI2" s="123" t="s">
        <v>213</v>
      </c>
      <c r="CJ2" s="123" t="s">
        <v>214</v>
      </c>
      <c r="CK2" s="123" t="s">
        <v>215</v>
      </c>
      <c r="CL2" s="123" t="s">
        <v>216</v>
      </c>
      <c r="CM2" s="123" t="s">
        <v>213</v>
      </c>
      <c r="CN2" s="123" t="s">
        <v>214</v>
      </c>
      <c r="CO2" s="123" t="s">
        <v>215</v>
      </c>
      <c r="CP2" s="127" t="s">
        <v>216</v>
      </c>
      <c r="CS2" s="247"/>
      <c r="CT2" s="68"/>
      <c r="CU2" s="68"/>
      <c r="CV2" s="68"/>
      <c r="CW2" s="68"/>
      <c r="CX2" s="68"/>
      <c r="CY2" s="68"/>
      <c r="DI2" s="69">
        <f>'P&amp;L'!DR2</f>
        <v>0</v>
      </c>
      <c r="DJ2" s="69">
        <f>'P&amp;L'!DS2</f>
        <v>0</v>
      </c>
      <c r="DK2" s="69">
        <f>'P&amp;L'!DT2</f>
        <v>0</v>
      </c>
      <c r="DL2" s="69">
        <f>'P&amp;L'!DU2</f>
        <v>0</v>
      </c>
      <c r="DM2" s="69">
        <f>'P&amp;L'!DV2</f>
        <v>0</v>
      </c>
    </row>
    <row r="3" spans="1:117" ht="15.5">
      <c r="A3" s="94" t="s">
        <v>145</v>
      </c>
      <c r="BR3" s="94" t="s">
        <v>145</v>
      </c>
      <c r="BS3" s="68"/>
      <c r="BT3" s="68"/>
      <c r="BU3" s="68">
        <f t="shared" ref="BU3:BU26" si="0">SUM(B3:D3)</f>
        <v>0</v>
      </c>
      <c r="BV3" s="68">
        <f t="shared" ref="BV3:BV26" si="1">SUM(E3:G3)</f>
        <v>0</v>
      </c>
      <c r="BW3" s="68">
        <f t="shared" ref="BW3:BW26" si="2">SUM(H3:J3)</f>
        <v>0</v>
      </c>
      <c r="BX3" s="68">
        <f t="shared" ref="BX3:BX26" si="3">SUM(K3:M3)</f>
        <v>0</v>
      </c>
      <c r="BY3" s="68">
        <f t="shared" ref="BY3:BY26" si="4">SUM(N3:P3)</f>
        <v>0</v>
      </c>
      <c r="BZ3" s="68">
        <f t="shared" ref="BZ3:BZ26" si="5">SUM(Q3:S3)</f>
        <v>0</v>
      </c>
      <c r="CA3" s="68">
        <f t="shared" ref="CA3:CA26" si="6">SUM(T3:V3)</f>
        <v>0</v>
      </c>
      <c r="CB3" s="68">
        <f t="shared" ref="CB3:CB26" si="7">SUM(W3:Y3)</f>
        <v>0</v>
      </c>
      <c r="CC3" s="68">
        <f t="shared" ref="CC3:CC26" si="8">SUM(Z3:AB3)</f>
        <v>0</v>
      </c>
      <c r="CD3" s="68">
        <f t="shared" ref="CD3:CD26" si="9">SUM(AC3:AE3)</f>
        <v>0</v>
      </c>
      <c r="CE3" s="68">
        <f t="shared" ref="CE3:CE26" si="10">SUM(AF3:AH3)</f>
        <v>0</v>
      </c>
      <c r="CF3" s="68">
        <f t="shared" ref="CF3:CF26" si="11">SUM(AI3:AK3)</f>
        <v>0</v>
      </c>
      <c r="CG3" s="68">
        <f t="shared" ref="CG3:CG26" si="12">SUM(AL3:AN3)</f>
        <v>0</v>
      </c>
      <c r="CH3" s="68">
        <f t="shared" ref="CH3:CH26" si="13">SUM(AO3:AQ3)</f>
        <v>0</v>
      </c>
      <c r="CI3" s="68">
        <f t="shared" ref="CI3:CI26" si="14">SUM(AR3:AT3)</f>
        <v>0</v>
      </c>
      <c r="CJ3" s="68">
        <f t="shared" ref="CJ3:CJ26" si="15">SUM(AU3:AW3)</f>
        <v>0</v>
      </c>
      <c r="CK3" s="68">
        <f t="shared" ref="CK3:CK26" si="16">SUM(AY3:BA3)</f>
        <v>0</v>
      </c>
      <c r="CL3" s="68">
        <f t="shared" ref="CL3:CL26" si="17">SUM(BA3:BC3)</f>
        <v>0</v>
      </c>
      <c r="CM3" s="68">
        <f t="shared" ref="CM3:CM26" si="18">SUM(BD3:BF3)</f>
        <v>0</v>
      </c>
      <c r="CN3" s="68">
        <f t="shared" ref="CN3:CN26" si="19">SUM(BG3:BI3)</f>
        <v>0</v>
      </c>
      <c r="CO3" s="68">
        <f>SUM(BJ3:BL3)</f>
        <v>0</v>
      </c>
      <c r="CP3" s="68">
        <f>SUM(BM3:BO3)</f>
        <v>0</v>
      </c>
      <c r="CS3" s="243" t="s">
        <v>145</v>
      </c>
      <c r="CT3" s="68">
        <f>SUM(BS3:BV3)</f>
        <v>0</v>
      </c>
      <c r="CU3" s="68">
        <f>SUM(BW3:BZ3)</f>
        <v>0</v>
      </c>
      <c r="CV3" s="68">
        <f>SUM(CA3:CD3)</f>
        <v>0</v>
      </c>
      <c r="CW3" s="68">
        <f>SUM(CE3:CH3)</f>
        <v>0</v>
      </c>
      <c r="CX3" s="68">
        <f>SUM(CI3:CL3)</f>
        <v>0</v>
      </c>
      <c r="CY3" s="68">
        <f>SUM(CM3:CP3)</f>
        <v>0</v>
      </c>
    </row>
    <row r="4" spans="1:117" ht="15.5">
      <c r="A4" s="95" t="s">
        <v>127</v>
      </c>
      <c r="B4" s="68">
        <f>'P&amp;L'!B3</f>
        <v>0</v>
      </c>
      <c r="C4" s="68">
        <f>'P&amp;L'!C3</f>
        <v>0</v>
      </c>
      <c r="D4" s="68">
        <f>'P&amp;L'!D3</f>
        <v>0</v>
      </c>
      <c r="E4" s="68">
        <f>'P&amp;L'!E3</f>
        <v>0</v>
      </c>
      <c r="F4" s="68">
        <f>'P&amp;L'!F3</f>
        <v>0</v>
      </c>
      <c r="G4" s="68">
        <f>'P&amp;L'!G3</f>
        <v>0</v>
      </c>
      <c r="H4" s="68">
        <f>'P&amp;L'!H3</f>
        <v>0</v>
      </c>
      <c r="I4" s="68">
        <f>'P&amp;L'!I3</f>
        <v>0</v>
      </c>
      <c r="J4" s="68">
        <f>'P&amp;L'!J3</f>
        <v>0</v>
      </c>
      <c r="K4" s="68">
        <f>'P&amp;L'!K3</f>
        <v>600000</v>
      </c>
      <c r="L4" s="68">
        <f>'P&amp;L'!L3</f>
        <v>600000</v>
      </c>
      <c r="M4" s="68">
        <f>'P&amp;L'!M3</f>
        <v>600000</v>
      </c>
      <c r="N4" s="68">
        <f>'P&amp;L'!N3</f>
        <v>600000</v>
      </c>
      <c r="O4" s="68">
        <f>'P&amp;L'!O3</f>
        <v>1200000</v>
      </c>
      <c r="P4" s="68">
        <f>'P&amp;L'!P3</f>
        <v>1200000</v>
      </c>
      <c r="Q4" s="68">
        <f>'P&amp;L'!Q3</f>
        <v>1800000</v>
      </c>
      <c r="R4" s="68">
        <f>'P&amp;L'!R3</f>
        <v>1800000</v>
      </c>
      <c r="S4" s="68">
        <f>'P&amp;L'!S3</f>
        <v>1800000</v>
      </c>
      <c r="T4" s="68">
        <f>'P&amp;L'!T3</f>
        <v>2520000</v>
      </c>
      <c r="U4" s="68">
        <f>'P&amp;L'!U3</f>
        <v>2520000</v>
      </c>
      <c r="V4" s="68">
        <f>'P&amp;L'!V3</f>
        <v>2520000</v>
      </c>
      <c r="W4" s="68">
        <f>'P&amp;L'!W3</f>
        <v>2520000</v>
      </c>
      <c r="X4" s="68">
        <f>'P&amp;L'!X3</f>
        <v>2520000</v>
      </c>
      <c r="Y4" s="68">
        <f>'P&amp;L'!Y3</f>
        <v>3360000</v>
      </c>
      <c r="Z4" s="68">
        <f>'P&amp;L'!Z3</f>
        <v>3360000</v>
      </c>
      <c r="AA4" s="68">
        <f>'P&amp;L'!AA3</f>
        <v>3360000</v>
      </c>
      <c r="AB4" s="68">
        <f>'P&amp;L'!AB3</f>
        <v>3360000</v>
      </c>
      <c r="AC4" s="68">
        <f>'P&amp;L'!AC3</f>
        <v>3360000</v>
      </c>
      <c r="AD4" s="68">
        <f>'P&amp;L'!AD3</f>
        <v>3360000</v>
      </c>
      <c r="AE4" s="68">
        <f>'P&amp;L'!AE3</f>
        <v>3360000</v>
      </c>
      <c r="AF4" s="68">
        <f>'P&amp;L'!AF3</f>
        <v>4704000</v>
      </c>
      <c r="AG4" s="68">
        <f>'P&amp;L'!AG3</f>
        <v>4704000</v>
      </c>
      <c r="AH4" s="68">
        <f>'P&amp;L'!AH3</f>
        <v>4704000</v>
      </c>
      <c r="AI4" s="68">
        <f>'P&amp;L'!AI3</f>
        <v>4704000</v>
      </c>
      <c r="AJ4" s="68">
        <f>'P&amp;L'!AJ3</f>
        <v>4704000</v>
      </c>
      <c r="AK4" s="68">
        <f>'P&amp;L'!AK3</f>
        <v>4704000</v>
      </c>
      <c r="AL4" s="68">
        <f>'P&amp;L'!AL3</f>
        <v>4704000</v>
      </c>
      <c r="AM4" s="68">
        <f>'P&amp;L'!AM3</f>
        <v>4704000</v>
      </c>
      <c r="AN4" s="68">
        <f>'P&amp;L'!AN3</f>
        <v>4704000</v>
      </c>
      <c r="AO4" s="68">
        <f>'P&amp;L'!AO3</f>
        <v>5880000</v>
      </c>
      <c r="AP4" s="68">
        <f>'P&amp;L'!AP3</f>
        <v>5880000</v>
      </c>
      <c r="AQ4" s="68">
        <f>'P&amp;L'!AQ3</f>
        <v>5880000</v>
      </c>
      <c r="AR4" s="68">
        <f>'P&amp;L'!AR3</f>
        <v>8232000</v>
      </c>
      <c r="AS4" s="68">
        <f>'P&amp;L'!AS3</f>
        <v>8232000</v>
      </c>
      <c r="AT4" s="68">
        <f>'P&amp;L'!AT3</f>
        <v>8232000</v>
      </c>
      <c r="AU4" s="68">
        <f>'P&amp;L'!AU3</f>
        <v>8232000</v>
      </c>
      <c r="AV4" s="68">
        <f>'P&amp;L'!AV3</f>
        <v>8232000</v>
      </c>
      <c r="AW4" s="68">
        <f>'P&amp;L'!AW3</f>
        <v>8232000</v>
      </c>
      <c r="AX4" s="68">
        <f>'P&amp;L'!AX3</f>
        <v>9878400</v>
      </c>
      <c r="AY4" s="68">
        <f>'P&amp;L'!AY3</f>
        <v>9878400</v>
      </c>
      <c r="AZ4" s="68">
        <f>'P&amp;L'!AZ3</f>
        <v>9878400</v>
      </c>
      <c r="BA4" s="68">
        <f>'P&amp;L'!BA3</f>
        <v>9878400</v>
      </c>
      <c r="BB4" s="68">
        <f>'P&amp;L'!BB3</f>
        <v>9878400</v>
      </c>
      <c r="BC4" s="68">
        <f>'P&amp;L'!BC3</f>
        <v>9878400</v>
      </c>
      <c r="BD4" s="68">
        <f>'P&amp;L'!BD3</f>
        <v>13829760</v>
      </c>
      <c r="BE4" s="68">
        <f>'P&amp;L'!BE3</f>
        <v>13829760</v>
      </c>
      <c r="BF4" s="68">
        <f>'P&amp;L'!BF3</f>
        <v>13829760</v>
      </c>
      <c r="BG4" s="68">
        <f>'P&amp;L'!BG3</f>
        <v>13829760</v>
      </c>
      <c r="BH4" s="68">
        <f>'P&amp;L'!BH3</f>
        <v>13829760</v>
      </c>
      <c r="BI4" s="68">
        <f>'P&amp;L'!BI3</f>
        <v>13829760</v>
      </c>
      <c r="BJ4" s="68">
        <f>'P&amp;L'!BJ3</f>
        <v>16134720</v>
      </c>
      <c r="BK4" s="68">
        <f>'P&amp;L'!BK3</f>
        <v>16134720</v>
      </c>
      <c r="BL4" s="68">
        <f>'P&amp;L'!BL3</f>
        <v>16134720</v>
      </c>
      <c r="BM4" s="68">
        <f>'P&amp;L'!BM3</f>
        <v>16134720</v>
      </c>
      <c r="BN4" s="68">
        <f>'P&amp;L'!BN3</f>
        <v>16134720</v>
      </c>
      <c r="BO4" s="68">
        <f>'P&amp;L'!BO3</f>
        <v>16134720</v>
      </c>
      <c r="BR4" s="95" t="s">
        <v>127</v>
      </c>
      <c r="BS4" s="68"/>
      <c r="BT4" s="68"/>
      <c r="BU4" s="68">
        <f t="shared" si="0"/>
        <v>0</v>
      </c>
      <c r="BV4" s="68">
        <f t="shared" si="1"/>
        <v>0</v>
      </c>
      <c r="BW4" s="68">
        <f t="shared" si="2"/>
        <v>0</v>
      </c>
      <c r="BX4" s="68">
        <f t="shared" si="3"/>
        <v>1800000</v>
      </c>
      <c r="BY4" s="68">
        <f t="shared" si="4"/>
        <v>3000000</v>
      </c>
      <c r="BZ4" s="68">
        <f t="shared" si="5"/>
        <v>5400000</v>
      </c>
      <c r="CA4" s="68">
        <f t="shared" si="6"/>
        <v>7560000</v>
      </c>
      <c r="CB4" s="68">
        <f t="shared" si="7"/>
        <v>8400000</v>
      </c>
      <c r="CC4" s="68">
        <f t="shared" si="8"/>
        <v>10080000</v>
      </c>
      <c r="CD4" s="68">
        <f t="shared" si="9"/>
        <v>10080000</v>
      </c>
      <c r="CE4" s="68">
        <f t="shared" si="10"/>
        <v>14112000</v>
      </c>
      <c r="CF4" s="68">
        <f t="shared" si="11"/>
        <v>14112000</v>
      </c>
      <c r="CG4" s="68">
        <f t="shared" si="12"/>
        <v>14112000</v>
      </c>
      <c r="CH4" s="68">
        <f t="shared" si="13"/>
        <v>17640000</v>
      </c>
      <c r="CI4" s="68">
        <f t="shared" si="14"/>
        <v>24696000</v>
      </c>
      <c r="CJ4" s="68">
        <f t="shared" si="15"/>
        <v>24696000</v>
      </c>
      <c r="CK4" s="68">
        <f t="shared" si="16"/>
        <v>29635200</v>
      </c>
      <c r="CL4" s="68">
        <f t="shared" si="17"/>
        <v>29635200</v>
      </c>
      <c r="CM4" s="68">
        <f t="shared" si="18"/>
        <v>41489280</v>
      </c>
      <c r="CN4" s="68">
        <f t="shared" si="19"/>
        <v>41489280</v>
      </c>
      <c r="CO4" s="68">
        <f t="shared" ref="CO4:CO29" si="20">SUM(BJ4:BL4)</f>
        <v>48404160</v>
      </c>
      <c r="CP4" s="68">
        <f t="shared" ref="CP4:CP29" si="21">SUM(BM4:BO4)</f>
        <v>48404160</v>
      </c>
      <c r="CS4" s="199" t="s">
        <v>127</v>
      </c>
      <c r="CT4" s="68">
        <f t="shared" ref="CT4:CT26" si="22">SUM(BS4:BV4)</f>
        <v>0</v>
      </c>
      <c r="CU4" s="68">
        <f t="shared" ref="CU4:CU26" si="23">SUM(BW4:BZ4)</f>
        <v>10200000</v>
      </c>
      <c r="CV4" s="68">
        <f t="shared" ref="CV4:CV26" si="24">SUM(CA4:CD4)</f>
        <v>36120000</v>
      </c>
      <c r="CW4" s="68">
        <f t="shared" ref="CW4:CW26" si="25">SUM(CE4:CH4)</f>
        <v>59976000</v>
      </c>
      <c r="CX4" s="68">
        <f t="shared" ref="CX4:CX26" si="26">SUM(CI4:CL4)</f>
        <v>108662400</v>
      </c>
      <c r="CY4" s="68">
        <f>SUM(CM4:CP4)</f>
        <v>179786880</v>
      </c>
      <c r="DI4" s="68">
        <f>'P&amp;L'!DR3</f>
        <v>0</v>
      </c>
      <c r="DJ4" s="68">
        <f>'P&amp;L'!DS3</f>
        <v>10200000</v>
      </c>
      <c r="DK4" s="68">
        <f>'P&amp;L'!DT3</f>
        <v>36120000</v>
      </c>
      <c r="DL4" s="68">
        <f>'P&amp;L'!DU3</f>
        <v>59976000</v>
      </c>
      <c r="DM4" s="68">
        <f>'P&amp;L'!DV3</f>
        <v>108662400</v>
      </c>
    </row>
    <row r="5" spans="1:117" ht="15.5">
      <c r="A5" s="87" t="s">
        <v>126</v>
      </c>
      <c r="B5" s="68">
        <f>'P&amp;L'!B4</f>
        <v>-170000</v>
      </c>
      <c r="C5" s="68">
        <f>'P&amp;L'!C4</f>
        <v>-170000</v>
      </c>
      <c r="D5" s="68">
        <f>'P&amp;L'!D4</f>
        <v>-170000</v>
      </c>
      <c r="E5" s="68">
        <f>'P&amp;L'!E4</f>
        <v>-170000</v>
      </c>
      <c r="F5" s="68">
        <f>'P&amp;L'!F4</f>
        <v>-170000</v>
      </c>
      <c r="G5" s="68">
        <f>'P&amp;L'!G4</f>
        <v>-170000</v>
      </c>
      <c r="H5" s="68">
        <f>'P&amp;L'!H4</f>
        <v>-170000</v>
      </c>
      <c r="I5" s="68">
        <f>'P&amp;L'!I4</f>
        <v>-170000</v>
      </c>
      <c r="J5" s="68">
        <f>'P&amp;L'!J4</f>
        <v>-170000</v>
      </c>
      <c r="K5" s="68">
        <f>'P&amp;L'!K4</f>
        <v>-489200</v>
      </c>
      <c r="L5" s="68">
        <f>'P&amp;L'!L4</f>
        <v>-489200</v>
      </c>
      <c r="M5" s="68">
        <f>'P&amp;L'!M4</f>
        <v>-489200</v>
      </c>
      <c r="N5" s="68">
        <f>'P&amp;L'!N4</f>
        <v>-489200</v>
      </c>
      <c r="O5" s="68">
        <f>'P&amp;L'!O4</f>
        <v>-808400</v>
      </c>
      <c r="P5" s="68">
        <f>'P&amp;L'!P4</f>
        <v>-808400</v>
      </c>
      <c r="Q5" s="68">
        <f>'P&amp;L'!Q4</f>
        <v>-1127600</v>
      </c>
      <c r="R5" s="68">
        <f>'P&amp;L'!R4</f>
        <v>-1127600</v>
      </c>
      <c r="S5" s="68">
        <f>'P&amp;L'!S4</f>
        <v>-1127600</v>
      </c>
      <c r="T5" s="68">
        <f>'P&amp;L'!T4</f>
        <v>-1150640</v>
      </c>
      <c r="U5" s="68">
        <f>'P&amp;L'!U4</f>
        <v>-1150640</v>
      </c>
      <c r="V5" s="68">
        <f>'P&amp;L'!V4</f>
        <v>-1150640</v>
      </c>
      <c r="W5" s="68">
        <f>'P&amp;L'!W4</f>
        <v>-1150640</v>
      </c>
      <c r="X5" s="68">
        <f>'P&amp;L'!X4</f>
        <v>-1150640</v>
      </c>
      <c r="Y5" s="68">
        <f>'P&amp;L'!Y4</f>
        <v>-1477520</v>
      </c>
      <c r="Z5" s="68">
        <f>'P&amp;L'!Z4</f>
        <v>-1477520</v>
      </c>
      <c r="AA5" s="68">
        <f>'P&amp;L'!AA4</f>
        <v>-1477520</v>
      </c>
      <c r="AB5" s="68">
        <f>'P&amp;L'!AB4</f>
        <v>-1477520</v>
      </c>
      <c r="AC5" s="68">
        <f>'P&amp;L'!AC4</f>
        <v>-1477520</v>
      </c>
      <c r="AD5" s="68">
        <f>'P&amp;L'!AD4</f>
        <v>-1477520</v>
      </c>
      <c r="AE5" s="68">
        <f>'P&amp;L'!AE4</f>
        <v>-1477520</v>
      </c>
      <c r="AF5" s="68">
        <f>'P&amp;L'!AF4</f>
        <v>-1520528</v>
      </c>
      <c r="AG5" s="68">
        <f>'P&amp;L'!AG4</f>
        <v>-1520528</v>
      </c>
      <c r="AH5" s="68">
        <f>'P&amp;L'!AH4</f>
        <v>-1520528</v>
      </c>
      <c r="AI5" s="68">
        <f>'P&amp;L'!AI4</f>
        <v>-1520528</v>
      </c>
      <c r="AJ5" s="68">
        <f>'P&amp;L'!AJ4</f>
        <v>-1520528</v>
      </c>
      <c r="AK5" s="68">
        <f>'P&amp;L'!AK4</f>
        <v>-1520528</v>
      </c>
      <c r="AL5" s="68">
        <f>'P&amp;L'!AL4</f>
        <v>-1520528</v>
      </c>
      <c r="AM5" s="68">
        <f>'P&amp;L'!AM4</f>
        <v>-1520528</v>
      </c>
      <c r="AN5" s="68">
        <f>'P&amp;L'!AN4</f>
        <v>-1520528</v>
      </c>
      <c r="AO5" s="68">
        <f>'P&amp;L'!AO4</f>
        <v>-1858160</v>
      </c>
      <c r="AP5" s="68">
        <f>'P&amp;L'!AP4</f>
        <v>-1858160</v>
      </c>
      <c r="AQ5" s="68">
        <f>'P&amp;L'!AQ4</f>
        <v>-1858160</v>
      </c>
      <c r="AR5" s="68">
        <f>'P&amp;L'!AR4</f>
        <v>-1933424</v>
      </c>
      <c r="AS5" s="68">
        <f>'P&amp;L'!AS4</f>
        <v>-1933424</v>
      </c>
      <c r="AT5" s="68">
        <f>'P&amp;L'!AT4</f>
        <v>-1933424</v>
      </c>
      <c r="AU5" s="68">
        <f>'P&amp;L'!AU4</f>
        <v>-1933424</v>
      </c>
      <c r="AV5" s="68">
        <f>'P&amp;L'!AV4</f>
        <v>-1933424</v>
      </c>
      <c r="AW5" s="68">
        <f>'P&amp;L'!AW4</f>
        <v>-1933424</v>
      </c>
      <c r="AX5" s="68">
        <f>'P&amp;L'!AX4</f>
        <v>-2286108.7999999998</v>
      </c>
      <c r="AY5" s="68">
        <f>'P&amp;L'!AY4</f>
        <v>-2286108.7999999998</v>
      </c>
      <c r="AZ5" s="68">
        <f>'P&amp;L'!AZ4</f>
        <v>-2286108.7999999998</v>
      </c>
      <c r="BA5" s="68">
        <f>'P&amp;L'!BA4</f>
        <v>-2286108.7999999998</v>
      </c>
      <c r="BB5" s="68">
        <f>'P&amp;L'!BB4</f>
        <v>-2286108.7999999998</v>
      </c>
      <c r="BC5" s="68">
        <f>'P&amp;L'!BC4</f>
        <v>-2286108.7999999998</v>
      </c>
      <c r="BD5" s="68">
        <f>'P&amp;L'!BD4</f>
        <v>-2412552.3199999998</v>
      </c>
      <c r="BE5" s="68">
        <f>'P&amp;L'!BE4</f>
        <v>-2412552.3199999998</v>
      </c>
      <c r="BF5" s="68">
        <f>'P&amp;L'!BF4</f>
        <v>-2412552.3199999998</v>
      </c>
      <c r="BG5" s="68">
        <f>'P&amp;L'!BG4</f>
        <v>-2412552.3199999998</v>
      </c>
      <c r="BH5" s="68">
        <f>'P&amp;L'!BH4</f>
        <v>-2412552.3199999998</v>
      </c>
      <c r="BI5" s="68">
        <f>'P&amp;L'!BI4</f>
        <v>-2412552.3199999998</v>
      </c>
      <c r="BJ5" s="68">
        <f>'P&amp;L'!BJ4</f>
        <v>-2786311.04</v>
      </c>
      <c r="BK5" s="68">
        <f>'P&amp;L'!BK4</f>
        <v>-2786311.04</v>
      </c>
      <c r="BL5" s="68">
        <f>'P&amp;L'!BL4</f>
        <v>-2786311.04</v>
      </c>
      <c r="BM5" s="68">
        <f>'P&amp;L'!BM4</f>
        <v>-2786311.04</v>
      </c>
      <c r="BN5" s="68">
        <f>'P&amp;L'!BN4</f>
        <v>-2786311.04</v>
      </c>
      <c r="BO5" s="68">
        <f>'P&amp;L'!BO4</f>
        <v>-2786311.04</v>
      </c>
      <c r="BR5" s="87" t="s">
        <v>126</v>
      </c>
      <c r="BS5" s="68"/>
      <c r="BT5" s="68"/>
      <c r="BU5" s="68">
        <f t="shared" si="0"/>
        <v>-510000</v>
      </c>
      <c r="BV5" s="68">
        <f t="shared" si="1"/>
        <v>-510000</v>
      </c>
      <c r="BW5" s="68">
        <f t="shared" si="2"/>
        <v>-510000</v>
      </c>
      <c r="BX5" s="68">
        <f t="shared" si="3"/>
        <v>-1467600</v>
      </c>
      <c r="BY5" s="68">
        <f t="shared" si="4"/>
        <v>-2106000</v>
      </c>
      <c r="BZ5" s="68">
        <f t="shared" si="5"/>
        <v>-3382800</v>
      </c>
      <c r="CA5" s="68">
        <f t="shared" si="6"/>
        <v>-3451920</v>
      </c>
      <c r="CB5" s="68">
        <f t="shared" si="7"/>
        <v>-3778800</v>
      </c>
      <c r="CC5" s="68">
        <f t="shared" si="8"/>
        <v>-4432560</v>
      </c>
      <c r="CD5" s="68">
        <f t="shared" si="9"/>
        <v>-4432560</v>
      </c>
      <c r="CE5" s="68">
        <f t="shared" si="10"/>
        <v>-4561584</v>
      </c>
      <c r="CF5" s="68">
        <f t="shared" si="11"/>
        <v>-4561584</v>
      </c>
      <c r="CG5" s="68">
        <f t="shared" si="12"/>
        <v>-4561584</v>
      </c>
      <c r="CH5" s="68">
        <f t="shared" si="13"/>
        <v>-5574480</v>
      </c>
      <c r="CI5" s="68">
        <f t="shared" si="14"/>
        <v>-5800272</v>
      </c>
      <c r="CJ5" s="68">
        <f t="shared" si="15"/>
        <v>-5800272</v>
      </c>
      <c r="CK5" s="68">
        <f t="shared" si="16"/>
        <v>-6858326.3999999994</v>
      </c>
      <c r="CL5" s="68">
        <f t="shared" si="17"/>
        <v>-6858326.3999999994</v>
      </c>
      <c r="CM5" s="68">
        <f t="shared" si="18"/>
        <v>-7237656.959999999</v>
      </c>
      <c r="CN5" s="68">
        <f t="shared" si="19"/>
        <v>-7237656.959999999</v>
      </c>
      <c r="CO5" s="68">
        <f t="shared" si="20"/>
        <v>-8358933.1200000001</v>
      </c>
      <c r="CP5" s="68">
        <f t="shared" si="21"/>
        <v>-8358933.1200000001</v>
      </c>
      <c r="CS5" s="199" t="s">
        <v>126</v>
      </c>
      <c r="CT5" s="68">
        <f>SUM(BS5:BV5)</f>
        <v>-1020000</v>
      </c>
      <c r="CU5" s="68">
        <f t="shared" si="23"/>
        <v>-7466400</v>
      </c>
      <c r="CV5" s="68">
        <f t="shared" si="24"/>
        <v>-16095840</v>
      </c>
      <c r="CW5" s="68">
        <f t="shared" si="25"/>
        <v>-19259232</v>
      </c>
      <c r="CX5" s="68">
        <f t="shared" si="26"/>
        <v>-25317196.799999997</v>
      </c>
      <c r="CY5" s="68">
        <f t="shared" ref="CY5:CY25" si="27">SUM(CM5:CP5)</f>
        <v>-31193180.16</v>
      </c>
      <c r="DI5" s="68">
        <f>'P&amp;L'!DR4</f>
        <v>-2040000</v>
      </c>
      <c r="DJ5" s="68">
        <f>'P&amp;L'!DS4</f>
        <v>-7466400</v>
      </c>
      <c r="DK5" s="68">
        <f>'P&amp;L'!DT4</f>
        <v>-16095840</v>
      </c>
      <c r="DL5" s="68">
        <f>'P&amp;L'!DU4</f>
        <v>-19259232</v>
      </c>
      <c r="DM5" s="68">
        <f>'P&amp;L'!DV4</f>
        <v>-25317196.800000001</v>
      </c>
    </row>
    <row r="6" spans="1:117" ht="15.5">
      <c r="A6" s="95" t="s">
        <v>106</v>
      </c>
      <c r="B6" s="68">
        <f>'P&amp;L'!B9</f>
        <v>-182000</v>
      </c>
      <c r="C6" s="68">
        <f>'P&amp;L'!C9</f>
        <v>-182000</v>
      </c>
      <c r="D6" s="68">
        <f>'P&amp;L'!D9</f>
        <v>-182000</v>
      </c>
      <c r="E6" s="68">
        <f>'P&amp;L'!E9</f>
        <v>-182000</v>
      </c>
      <c r="F6" s="68">
        <f>'P&amp;L'!F9</f>
        <v>-182000</v>
      </c>
      <c r="G6" s="68">
        <f>'P&amp;L'!G9</f>
        <v>-182000</v>
      </c>
      <c r="H6" s="68">
        <f>'P&amp;L'!H9</f>
        <v>-182000</v>
      </c>
      <c r="I6" s="68">
        <f>'P&amp;L'!I9</f>
        <v>-182000</v>
      </c>
      <c r="J6" s="68">
        <f>'P&amp;L'!J9</f>
        <v>-182000</v>
      </c>
      <c r="K6" s="68">
        <f>'P&amp;L'!K9</f>
        <v>-182000</v>
      </c>
      <c r="L6" s="68">
        <f>'P&amp;L'!L9</f>
        <v>-182000</v>
      </c>
      <c r="M6" s="68">
        <f>'P&amp;L'!M9</f>
        <v>-182000</v>
      </c>
      <c r="N6" s="68">
        <f>'P&amp;L'!N9</f>
        <v>-182000</v>
      </c>
      <c r="O6" s="68">
        <f>'P&amp;L'!O9</f>
        <v>-182000</v>
      </c>
      <c r="P6" s="68">
        <f>'P&amp;L'!P9</f>
        <v>-182000</v>
      </c>
      <c r="Q6" s="68">
        <f>'P&amp;L'!Q9</f>
        <v>-182000</v>
      </c>
      <c r="R6" s="68">
        <f>'P&amp;L'!R9</f>
        <v>-182000</v>
      </c>
      <c r="S6" s="68">
        <f>'P&amp;L'!S9</f>
        <v>-182000</v>
      </c>
      <c r="T6" s="68">
        <f>'P&amp;L'!T9</f>
        <v>-182000</v>
      </c>
      <c r="U6" s="68">
        <f>'P&amp;L'!U9</f>
        <v>-182000</v>
      </c>
      <c r="V6" s="68">
        <f>'P&amp;L'!V9</f>
        <v>-182000</v>
      </c>
      <c r="W6" s="68">
        <f>'P&amp;L'!W9</f>
        <v>-182000</v>
      </c>
      <c r="X6" s="68">
        <f>'P&amp;L'!X9</f>
        <v>-182000</v>
      </c>
      <c r="Y6" s="68">
        <f>'P&amp;L'!Y9</f>
        <v>-182000</v>
      </c>
      <c r="Z6" s="68">
        <f>'P&amp;L'!Z9</f>
        <v>-182000</v>
      </c>
      <c r="AA6" s="68">
        <f>'P&amp;L'!AA9</f>
        <v>-182000</v>
      </c>
      <c r="AB6" s="68">
        <f>'P&amp;L'!AB9</f>
        <v>-182000</v>
      </c>
      <c r="AC6" s="68">
        <f>'P&amp;L'!AC9</f>
        <v>-182000</v>
      </c>
      <c r="AD6" s="68">
        <f>'P&amp;L'!AD9</f>
        <v>-182000</v>
      </c>
      <c r="AE6" s="68">
        <f>'P&amp;L'!AE9</f>
        <v>-182000</v>
      </c>
      <c r="AF6" s="68">
        <f>'P&amp;L'!AF9</f>
        <v>-182000</v>
      </c>
      <c r="AG6" s="68">
        <f>'P&amp;L'!AG9</f>
        <v>-182000</v>
      </c>
      <c r="AH6" s="68">
        <f>'P&amp;L'!AH9</f>
        <v>-182000</v>
      </c>
      <c r="AI6" s="68">
        <f>'P&amp;L'!AI9</f>
        <v>-182000</v>
      </c>
      <c r="AJ6" s="68">
        <f>'P&amp;L'!AJ9</f>
        <v>-182000</v>
      </c>
      <c r="AK6" s="68">
        <f>'P&amp;L'!AK9</f>
        <v>-182000</v>
      </c>
      <c r="AL6" s="68">
        <f>'P&amp;L'!AL9</f>
        <v>-182000</v>
      </c>
      <c r="AM6" s="68">
        <f>'P&amp;L'!AM9</f>
        <v>-182000</v>
      </c>
      <c r="AN6" s="68">
        <f>'P&amp;L'!AN9</f>
        <v>-182000</v>
      </c>
      <c r="AO6" s="68">
        <f>'P&amp;L'!AO9</f>
        <v>-182000</v>
      </c>
      <c r="AP6" s="68">
        <f>'P&amp;L'!AP9</f>
        <v>-182000</v>
      </c>
      <c r="AQ6" s="68">
        <f>'P&amp;L'!AQ9</f>
        <v>-182000</v>
      </c>
      <c r="AR6" s="68">
        <f>'P&amp;L'!AR9</f>
        <v>-182000</v>
      </c>
      <c r="AS6" s="68">
        <f>'P&amp;L'!AS9</f>
        <v>-182000</v>
      </c>
      <c r="AT6" s="68">
        <f>'P&amp;L'!AT9</f>
        <v>-182000</v>
      </c>
      <c r="AU6" s="68">
        <f>'P&amp;L'!AU9</f>
        <v>-182000</v>
      </c>
      <c r="AV6" s="68">
        <f>'P&amp;L'!AV9</f>
        <v>-182000</v>
      </c>
      <c r="AW6" s="68">
        <f>'P&amp;L'!AW9</f>
        <v>-182000</v>
      </c>
      <c r="AX6" s="68">
        <f>'P&amp;L'!AX9</f>
        <v>-182000</v>
      </c>
      <c r="AY6" s="68">
        <f>'P&amp;L'!AY9</f>
        <v>-182000</v>
      </c>
      <c r="AZ6" s="68">
        <f>'P&amp;L'!AZ9</f>
        <v>-182000</v>
      </c>
      <c r="BA6" s="68">
        <f>'P&amp;L'!BA9</f>
        <v>-182000</v>
      </c>
      <c r="BB6" s="68">
        <f>'P&amp;L'!BB9</f>
        <v>-182000</v>
      </c>
      <c r="BC6" s="68">
        <f>'P&amp;L'!BC9</f>
        <v>-182000</v>
      </c>
      <c r="BD6" s="68">
        <f>'P&amp;L'!BD9</f>
        <v>-182000</v>
      </c>
      <c r="BE6" s="68">
        <f>'P&amp;L'!BE9</f>
        <v>-182000</v>
      </c>
      <c r="BF6" s="68">
        <f>'P&amp;L'!BF9</f>
        <v>-182000</v>
      </c>
      <c r="BG6" s="68">
        <f>'P&amp;L'!BG9</f>
        <v>-182000</v>
      </c>
      <c r="BH6" s="68">
        <f>'P&amp;L'!BH9</f>
        <v>-182000</v>
      </c>
      <c r="BI6" s="68">
        <f>'P&amp;L'!BI9</f>
        <v>-182000</v>
      </c>
      <c r="BJ6" s="68">
        <f>'P&amp;L'!BJ9</f>
        <v>-182000</v>
      </c>
      <c r="BK6" s="68">
        <f>'P&amp;L'!BK9</f>
        <v>-182000</v>
      </c>
      <c r="BL6" s="68">
        <f>'P&amp;L'!BL9</f>
        <v>-182000</v>
      </c>
      <c r="BM6" s="68">
        <f>'P&amp;L'!BM9</f>
        <v>-182000</v>
      </c>
      <c r="BN6" s="68">
        <f>'P&amp;L'!BN9</f>
        <v>-182000</v>
      </c>
      <c r="BO6" s="68">
        <f>'P&amp;L'!BO9</f>
        <v>-182000</v>
      </c>
      <c r="BR6" s="95" t="s">
        <v>106</v>
      </c>
      <c r="BS6" s="68"/>
      <c r="BT6" s="68"/>
      <c r="BU6" s="68">
        <f t="shared" si="0"/>
        <v>-546000</v>
      </c>
      <c r="BV6" s="68">
        <f t="shared" si="1"/>
        <v>-546000</v>
      </c>
      <c r="BW6" s="68">
        <f t="shared" si="2"/>
        <v>-546000</v>
      </c>
      <c r="BX6" s="68">
        <f t="shared" si="3"/>
        <v>-546000</v>
      </c>
      <c r="BY6" s="68">
        <f t="shared" si="4"/>
        <v>-546000</v>
      </c>
      <c r="BZ6" s="68">
        <f t="shared" si="5"/>
        <v>-546000</v>
      </c>
      <c r="CA6" s="68">
        <f t="shared" si="6"/>
        <v>-546000</v>
      </c>
      <c r="CB6" s="68">
        <f t="shared" si="7"/>
        <v>-546000</v>
      </c>
      <c r="CC6" s="68">
        <f t="shared" si="8"/>
        <v>-546000</v>
      </c>
      <c r="CD6" s="68">
        <f t="shared" si="9"/>
        <v>-546000</v>
      </c>
      <c r="CE6" s="68">
        <f t="shared" si="10"/>
        <v>-546000</v>
      </c>
      <c r="CF6" s="68">
        <f t="shared" si="11"/>
        <v>-546000</v>
      </c>
      <c r="CG6" s="68">
        <f t="shared" si="12"/>
        <v>-546000</v>
      </c>
      <c r="CH6" s="68">
        <f t="shared" si="13"/>
        <v>-546000</v>
      </c>
      <c r="CI6" s="68">
        <f t="shared" si="14"/>
        <v>-546000</v>
      </c>
      <c r="CJ6" s="68">
        <f t="shared" si="15"/>
        <v>-546000</v>
      </c>
      <c r="CK6" s="68">
        <f t="shared" si="16"/>
        <v>-546000</v>
      </c>
      <c r="CL6" s="68">
        <f t="shared" si="17"/>
        <v>-546000</v>
      </c>
      <c r="CM6" s="68">
        <f t="shared" si="18"/>
        <v>-546000</v>
      </c>
      <c r="CN6" s="68">
        <f t="shared" si="19"/>
        <v>-546000</v>
      </c>
      <c r="CO6" s="68">
        <f t="shared" si="20"/>
        <v>-546000</v>
      </c>
      <c r="CP6" s="68">
        <f t="shared" si="21"/>
        <v>-546000</v>
      </c>
      <c r="CS6" s="199" t="s">
        <v>106</v>
      </c>
      <c r="CT6" s="68">
        <f t="shared" si="22"/>
        <v>-1092000</v>
      </c>
      <c r="CU6" s="68">
        <f t="shared" si="23"/>
        <v>-2184000</v>
      </c>
      <c r="CV6" s="68">
        <f t="shared" si="24"/>
        <v>-2184000</v>
      </c>
      <c r="CW6" s="68">
        <f t="shared" si="25"/>
        <v>-2184000</v>
      </c>
      <c r="CX6" s="68">
        <f t="shared" si="26"/>
        <v>-2184000</v>
      </c>
      <c r="CY6" s="68">
        <f t="shared" si="27"/>
        <v>-2184000</v>
      </c>
      <c r="DI6" s="68">
        <f>'P&amp;L'!DR9</f>
        <v>-2184000</v>
      </c>
      <c r="DJ6" s="68">
        <f>'P&amp;L'!DS9</f>
        <v>-2184000</v>
      </c>
      <c r="DK6" s="68">
        <f>'P&amp;L'!DT9</f>
        <v>-2184000</v>
      </c>
      <c r="DL6" s="68">
        <f>'P&amp;L'!DU9</f>
        <v>-2184000</v>
      </c>
      <c r="DM6" s="68">
        <f>'P&amp;L'!DV9</f>
        <v>-2184000</v>
      </c>
    </row>
    <row r="7" spans="1:117" ht="15.5">
      <c r="A7" s="13" t="s">
        <v>89</v>
      </c>
      <c r="B7" s="68">
        <f>-'Expenses (OPEX&amp;CAPEX)'!B27</f>
        <v>0</v>
      </c>
      <c r="C7" s="68">
        <f>-'Expenses (OPEX&amp;CAPEX)'!C27</f>
        <v>0</v>
      </c>
      <c r="D7" s="68">
        <f>-'Expenses (OPEX&amp;CAPEX)'!D27</f>
        <v>0</v>
      </c>
      <c r="E7" s="68">
        <f>-'Expenses (OPEX&amp;CAPEX)'!E27</f>
        <v>0</v>
      </c>
      <c r="F7" s="68">
        <f>-'Expenses (OPEX&amp;CAPEX)'!F27</f>
        <v>0</v>
      </c>
      <c r="G7" s="68">
        <f>-'Expenses (OPEX&amp;CAPEX)'!G27</f>
        <v>0</v>
      </c>
      <c r="H7" s="68">
        <f>-'Expenses (OPEX&amp;CAPEX)'!H27</f>
        <v>0</v>
      </c>
      <c r="I7" s="68">
        <f>-'Expenses (OPEX&amp;CAPEX)'!I27</f>
        <v>0</v>
      </c>
      <c r="J7" s="68">
        <f>-'Expenses (OPEX&amp;CAPEX)'!J27</f>
        <v>0</v>
      </c>
      <c r="K7" s="68">
        <f>-'Expenses (OPEX&amp;CAPEX)'!K27</f>
        <v>-1320000</v>
      </c>
      <c r="L7" s="68">
        <f>-'Expenses (OPEX&amp;CAPEX)'!L27</f>
        <v>-1320000</v>
      </c>
      <c r="M7" s="68">
        <f>-'Expenses (OPEX&amp;CAPEX)'!M27</f>
        <v>-1320000</v>
      </c>
      <c r="N7" s="68">
        <f>-'Expenses (OPEX&amp;CAPEX)'!N27</f>
        <v>-1432200</v>
      </c>
      <c r="O7" s="68">
        <f>-'Expenses (OPEX&amp;CAPEX)'!O27</f>
        <v>-1432200</v>
      </c>
      <c r="P7" s="68">
        <f>-'Expenses (OPEX&amp;CAPEX)'!P27</f>
        <v>-1432200</v>
      </c>
      <c r="Q7" s="68">
        <f>-'Expenses (OPEX&amp;CAPEX)'!Q27</f>
        <v>-1432200</v>
      </c>
      <c r="R7" s="68">
        <f>-'Expenses (OPEX&amp;CAPEX)'!R27</f>
        <v>-1432200</v>
      </c>
      <c r="S7" s="68">
        <f>-'Expenses (OPEX&amp;CAPEX)'!S27</f>
        <v>-1432200</v>
      </c>
      <c r="T7" s="68">
        <f>-'Expenses (OPEX&amp;CAPEX)'!T27</f>
        <v>-1432200</v>
      </c>
      <c r="U7" s="68">
        <f>-'Expenses (OPEX&amp;CAPEX)'!U27</f>
        <v>-1432200</v>
      </c>
      <c r="V7" s="68">
        <f>-'Expenses (OPEX&amp;CAPEX)'!V27</f>
        <v>-1432200</v>
      </c>
      <c r="W7" s="68">
        <f>-'Expenses (OPEX&amp;CAPEX)'!W27</f>
        <v>-1432200</v>
      </c>
      <c r="X7" s="68">
        <f>-'Expenses (OPEX&amp;CAPEX)'!X27</f>
        <v>-1432200</v>
      </c>
      <c r="Y7" s="68">
        <f>-'Expenses (OPEX&amp;CAPEX)'!Y27</f>
        <v>-1432200</v>
      </c>
      <c r="Z7" s="68">
        <f>-'Expenses (OPEX&amp;CAPEX)'!Z27</f>
        <v>-1786775.2</v>
      </c>
      <c r="AA7" s="68">
        <f>-'Expenses (OPEX&amp;CAPEX)'!AA27</f>
        <v>-1786775.2</v>
      </c>
      <c r="AB7" s="68">
        <f>-'Expenses (OPEX&amp;CAPEX)'!AB27</f>
        <v>-1786775.2</v>
      </c>
      <c r="AC7" s="68">
        <f>-'Expenses (OPEX&amp;CAPEX)'!AC27</f>
        <v>-1786775.2</v>
      </c>
      <c r="AD7" s="68">
        <f>-'Expenses (OPEX&amp;CAPEX)'!AD27</f>
        <v>-1786775.2</v>
      </c>
      <c r="AE7" s="68">
        <f>-'Expenses (OPEX&amp;CAPEX)'!AE27</f>
        <v>-1786775.2</v>
      </c>
      <c r="AF7" s="68">
        <f>-'Expenses (OPEX&amp;CAPEX)'!AF27</f>
        <v>-1994801.2</v>
      </c>
      <c r="AG7" s="68">
        <f>-'Expenses (OPEX&amp;CAPEX)'!AG27</f>
        <v>-1994801.2</v>
      </c>
      <c r="AH7" s="68">
        <f>-'Expenses (OPEX&amp;CAPEX)'!AH27</f>
        <v>-1994801.2</v>
      </c>
      <c r="AI7" s="68">
        <f>-'Expenses (OPEX&amp;CAPEX)'!AI27</f>
        <v>-1994801.2</v>
      </c>
      <c r="AJ7" s="68">
        <f>-'Expenses (OPEX&amp;CAPEX)'!AJ27</f>
        <v>-1994801.2</v>
      </c>
      <c r="AK7" s="68">
        <f>-'Expenses (OPEX&amp;CAPEX)'!AK27</f>
        <v>-2414801.2000000002</v>
      </c>
      <c r="AL7" s="68">
        <f>-'Expenses (OPEX&amp;CAPEX)'!AL27</f>
        <v>-2424314.48</v>
      </c>
      <c r="AM7" s="68">
        <f>-'Expenses (OPEX&amp;CAPEX)'!AM27</f>
        <v>-2424314.48</v>
      </c>
      <c r="AN7" s="68">
        <f>-'Expenses (OPEX&amp;CAPEX)'!AN27</f>
        <v>-2424314.48</v>
      </c>
      <c r="AO7" s="68">
        <f>-'Expenses (OPEX&amp;CAPEX)'!AO27</f>
        <v>-2541914.48</v>
      </c>
      <c r="AP7" s="68">
        <f>-'Expenses (OPEX&amp;CAPEX)'!AP27</f>
        <v>-2541914.48</v>
      </c>
      <c r="AQ7" s="68">
        <f>-'Expenses (OPEX&amp;CAPEX)'!AQ27</f>
        <v>-2541914.48</v>
      </c>
      <c r="AR7" s="68">
        <f>-'Expenses (OPEX&amp;CAPEX)'!AR27</f>
        <v>-3045914.48</v>
      </c>
      <c r="AS7" s="68">
        <f>-'Expenses (OPEX&amp;CAPEX)'!AS27</f>
        <v>-3045914.48</v>
      </c>
      <c r="AT7" s="68">
        <f>-'Expenses (OPEX&amp;CAPEX)'!AT27</f>
        <v>-3045914.48</v>
      </c>
      <c r="AU7" s="68">
        <f>-'Expenses (OPEX&amp;CAPEX)'!AU27</f>
        <v>-3045914.48</v>
      </c>
      <c r="AV7" s="68">
        <f>-'Expenses (OPEX&amp;CAPEX)'!AV27</f>
        <v>-3045914.48</v>
      </c>
      <c r="AW7" s="68">
        <f>-'Expenses (OPEX&amp;CAPEX)'!AW27</f>
        <v>-3045914.48</v>
      </c>
      <c r="AX7" s="68">
        <f>-'Expenses (OPEX&amp;CAPEX)'!AX27</f>
        <v>-3261831.0592000005</v>
      </c>
      <c r="AY7" s="68">
        <f>-'Expenses (OPEX&amp;CAPEX)'!AY27</f>
        <v>-3261831.0592000005</v>
      </c>
      <c r="AZ7" s="68">
        <f>-'Expenses (OPEX&amp;CAPEX)'!AZ27</f>
        <v>-3261831.0592000005</v>
      </c>
      <c r="BA7" s="68">
        <f>-'Expenses (OPEX&amp;CAPEX)'!BA27</f>
        <v>-3497031.0592000005</v>
      </c>
      <c r="BB7" s="68">
        <f>-'Expenses (OPEX&amp;CAPEX)'!BB27</f>
        <v>-3497031.0592000005</v>
      </c>
      <c r="BC7" s="68">
        <f>-'Expenses (OPEX&amp;CAPEX)'!BC27</f>
        <v>-3497031.0592000005</v>
      </c>
      <c r="BD7" s="68">
        <f>-'Expenses (OPEX&amp;CAPEX)'!BD27</f>
        <v>-4362567.0592</v>
      </c>
      <c r="BE7" s="68">
        <f>-'Expenses (OPEX&amp;CAPEX)'!BE27</f>
        <v>-4362567.0592</v>
      </c>
      <c r="BF7" s="68">
        <f>-'Expenses (OPEX&amp;CAPEX)'!BF27</f>
        <v>-4362567.0592</v>
      </c>
      <c r="BG7" s="68">
        <f>-'Expenses (OPEX&amp;CAPEX)'!BG27</f>
        <v>-4362567.0592</v>
      </c>
      <c r="BH7" s="68">
        <f>-'Expenses (OPEX&amp;CAPEX)'!BH27</f>
        <v>-4362567.0592</v>
      </c>
      <c r="BI7" s="68">
        <f>-'Expenses (OPEX&amp;CAPEX)'!BI27</f>
        <v>-4362567.0592</v>
      </c>
      <c r="BJ7" s="68">
        <f>-'Expenses (OPEX&amp;CAPEX)'!BJ27</f>
        <v>-4922343.0592</v>
      </c>
      <c r="BK7" s="68">
        <f>-'Expenses (OPEX&amp;CAPEX)'!BK27</f>
        <v>-4922343.0592</v>
      </c>
      <c r="BL7" s="68">
        <f>-'Expenses (OPEX&amp;CAPEX)'!BL27</f>
        <v>-4922343.0592</v>
      </c>
      <c r="BM7" s="68">
        <f>-'Expenses (OPEX&amp;CAPEX)'!BM27</f>
        <v>-4922343.0592</v>
      </c>
      <c r="BN7" s="68">
        <f>-'Expenses (OPEX&amp;CAPEX)'!BN27</f>
        <v>-4922343.0592</v>
      </c>
      <c r="BO7" s="68">
        <f>-'Expenses (OPEX&amp;CAPEX)'!BO27</f>
        <v>-4922343.0592</v>
      </c>
      <c r="BR7" s="13" t="s">
        <v>89</v>
      </c>
      <c r="BS7" s="68"/>
      <c r="BT7" s="68"/>
      <c r="BU7" s="68">
        <f t="shared" si="0"/>
        <v>0</v>
      </c>
      <c r="BV7" s="68">
        <f t="shared" si="1"/>
        <v>0</v>
      </c>
      <c r="BW7" s="68">
        <f t="shared" si="2"/>
        <v>0</v>
      </c>
      <c r="BX7" s="68">
        <f t="shared" si="3"/>
        <v>-3960000</v>
      </c>
      <c r="BY7" s="68">
        <f t="shared" si="4"/>
        <v>-4296600</v>
      </c>
      <c r="BZ7" s="68">
        <f t="shared" si="5"/>
        <v>-4296600</v>
      </c>
      <c r="CA7" s="68">
        <f t="shared" si="6"/>
        <v>-4296600</v>
      </c>
      <c r="CB7" s="68">
        <f t="shared" si="7"/>
        <v>-4296600</v>
      </c>
      <c r="CC7" s="68">
        <f t="shared" si="8"/>
        <v>-5360325.5999999996</v>
      </c>
      <c r="CD7" s="68">
        <f t="shared" si="9"/>
        <v>-5360325.5999999996</v>
      </c>
      <c r="CE7" s="68">
        <f t="shared" si="10"/>
        <v>-5984403.5999999996</v>
      </c>
      <c r="CF7" s="68">
        <f t="shared" si="11"/>
        <v>-6404403.5999999996</v>
      </c>
      <c r="CG7" s="68">
        <f t="shared" si="12"/>
        <v>-7272943.4399999995</v>
      </c>
      <c r="CH7" s="68">
        <f t="shared" si="13"/>
        <v>-7625743.4399999995</v>
      </c>
      <c r="CI7" s="68">
        <f t="shared" si="14"/>
        <v>-9137743.4399999995</v>
      </c>
      <c r="CJ7" s="68">
        <f t="shared" si="15"/>
        <v>-9137743.4399999995</v>
      </c>
      <c r="CK7" s="68">
        <f t="shared" si="16"/>
        <v>-10020693.177600002</v>
      </c>
      <c r="CL7" s="68">
        <f t="shared" si="17"/>
        <v>-10491093.177600002</v>
      </c>
      <c r="CM7" s="68">
        <f t="shared" si="18"/>
        <v>-13087701.1776</v>
      </c>
      <c r="CN7" s="68">
        <f t="shared" si="19"/>
        <v>-13087701.1776</v>
      </c>
      <c r="CO7" s="68">
        <f t="shared" si="20"/>
        <v>-14767029.1776</v>
      </c>
      <c r="CP7" s="68">
        <f t="shared" si="21"/>
        <v>-14767029.1776</v>
      </c>
      <c r="CS7" s="199" t="s">
        <v>89</v>
      </c>
      <c r="CT7" s="68">
        <f t="shared" si="22"/>
        <v>0</v>
      </c>
      <c r="CU7" s="68">
        <f t="shared" si="23"/>
        <v>-12553200</v>
      </c>
      <c r="CV7" s="68">
        <f t="shared" si="24"/>
        <v>-19313851.199999999</v>
      </c>
      <c r="CW7" s="68">
        <f t="shared" si="25"/>
        <v>-27287494.079999998</v>
      </c>
      <c r="CX7" s="68">
        <f t="shared" si="26"/>
        <v>-38787273.235200003</v>
      </c>
      <c r="CY7" s="68">
        <f t="shared" si="27"/>
        <v>-55709460.7104</v>
      </c>
      <c r="DI7" s="68">
        <f>-'Expenses (OPEX&amp;CAPEX)'!DD27</f>
        <v>-3960000</v>
      </c>
      <c r="DJ7" s="68">
        <f>-'Expenses (OPEX&amp;CAPEX)'!DF27</f>
        <v>-17186400</v>
      </c>
      <c r="DK7" s="68">
        <f>-'Expenses (OPEX&amp;CAPEX)'!DH27</f>
        <v>-23109458.399999995</v>
      </c>
      <c r="DL7" s="68">
        <f>-'Expenses (OPEX&amp;CAPEX)'!DJ27</f>
        <v>-33174173.760000002</v>
      </c>
      <c r="DM7" s="68">
        <f>-'Expenses (OPEX&amp;CAPEX)'!DL27</f>
        <v>-46451988.710400015</v>
      </c>
    </row>
    <row r="8" spans="1:117" ht="15.5">
      <c r="A8" s="95" t="s">
        <v>118</v>
      </c>
      <c r="B8" s="68">
        <f>-'Expenses (OPEX&amp;CAPEX)'!B28</f>
        <v>0</v>
      </c>
      <c r="C8" s="68">
        <f>-'Expenses (OPEX&amp;CAPEX)'!C28</f>
        <v>0</v>
      </c>
      <c r="D8" s="68">
        <f>-'Expenses (OPEX&amp;CAPEX)'!D28</f>
        <v>0</v>
      </c>
      <c r="E8" s="68">
        <f>-'Expenses (OPEX&amp;CAPEX)'!E28</f>
        <v>0</v>
      </c>
      <c r="F8" s="68">
        <f>-'Expenses (OPEX&amp;CAPEX)'!F28</f>
        <v>0</v>
      </c>
      <c r="G8" s="68">
        <f>-'Expenses (OPEX&amp;CAPEX)'!G28</f>
        <v>0</v>
      </c>
      <c r="H8" s="68">
        <f>-'Expenses (OPEX&amp;CAPEX)'!H28</f>
        <v>0</v>
      </c>
      <c r="I8" s="68">
        <f>-'Expenses (OPEX&amp;CAPEX)'!I28</f>
        <v>0</v>
      </c>
      <c r="J8" s="68">
        <f>-'Expenses (OPEX&amp;CAPEX)'!J28</f>
        <v>0</v>
      </c>
      <c r="K8" s="68">
        <f>-'Expenses (OPEX&amp;CAPEX)'!K28</f>
        <v>-143000</v>
      </c>
      <c r="L8" s="68">
        <f>-'Expenses (OPEX&amp;CAPEX)'!L28</f>
        <v>-143000</v>
      </c>
      <c r="M8" s="68">
        <f>-'Expenses (OPEX&amp;CAPEX)'!M28</f>
        <v>-143000</v>
      </c>
      <c r="N8" s="68">
        <f>-'Expenses (OPEX&amp;CAPEX)'!N28</f>
        <v>-155155</v>
      </c>
      <c r="O8" s="68">
        <f>-'Expenses (OPEX&amp;CAPEX)'!O28</f>
        <v>-155155</v>
      </c>
      <c r="P8" s="68">
        <f>-'Expenses (OPEX&amp;CAPEX)'!P28</f>
        <v>-155155</v>
      </c>
      <c r="Q8" s="68">
        <f>-'Expenses (OPEX&amp;CAPEX)'!Q28</f>
        <v>-155155</v>
      </c>
      <c r="R8" s="68">
        <f>-'Expenses (OPEX&amp;CAPEX)'!R28</f>
        <v>-155155</v>
      </c>
      <c r="S8" s="68">
        <f>-'Expenses (OPEX&amp;CAPEX)'!S28</f>
        <v>-155155</v>
      </c>
      <c r="T8" s="68">
        <f>-'Expenses (OPEX&amp;CAPEX)'!T28</f>
        <v>-155155</v>
      </c>
      <c r="U8" s="68">
        <f>-'Expenses (OPEX&amp;CAPEX)'!U28</f>
        <v>-155155</v>
      </c>
      <c r="V8" s="68">
        <f>-'Expenses (OPEX&amp;CAPEX)'!V28</f>
        <v>-155155</v>
      </c>
      <c r="W8" s="68">
        <f>-'Expenses (OPEX&amp;CAPEX)'!W28</f>
        <v>-155155</v>
      </c>
      <c r="X8" s="68">
        <f>-'Expenses (OPEX&amp;CAPEX)'!X28</f>
        <v>-155155</v>
      </c>
      <c r="Y8" s="68">
        <f>-'Expenses (OPEX&amp;CAPEX)'!Y28</f>
        <v>-155155</v>
      </c>
      <c r="Z8" s="68">
        <f>-'Expenses (OPEX&amp;CAPEX)'!Z28</f>
        <v>-170049.88</v>
      </c>
      <c r="AA8" s="68">
        <f>-'Expenses (OPEX&amp;CAPEX)'!AA28</f>
        <v>-170049.88</v>
      </c>
      <c r="AB8" s="68">
        <f>-'Expenses (OPEX&amp;CAPEX)'!AB28</f>
        <v>-170049.88</v>
      </c>
      <c r="AC8" s="68">
        <f>-'Expenses (OPEX&amp;CAPEX)'!AC28</f>
        <v>-170049.88</v>
      </c>
      <c r="AD8" s="68">
        <f>-'Expenses (OPEX&amp;CAPEX)'!AD28</f>
        <v>-170049.88</v>
      </c>
      <c r="AE8" s="68">
        <f>-'Expenses (OPEX&amp;CAPEX)'!AE28</f>
        <v>-170049.88</v>
      </c>
      <c r="AF8" s="68">
        <f>-'Expenses (OPEX&amp;CAPEX)'!AF28</f>
        <v>-179621.26</v>
      </c>
      <c r="AG8" s="68">
        <f>-'Expenses (OPEX&amp;CAPEX)'!AG28</f>
        <v>-179621.26</v>
      </c>
      <c r="AH8" s="68">
        <f>-'Expenses (OPEX&amp;CAPEX)'!AH28</f>
        <v>-179621.26</v>
      </c>
      <c r="AI8" s="68">
        <f>-'Expenses (OPEX&amp;CAPEX)'!AI28</f>
        <v>-179621.26</v>
      </c>
      <c r="AJ8" s="68">
        <f>-'Expenses (OPEX&amp;CAPEX)'!AJ28</f>
        <v>-179621.26</v>
      </c>
      <c r="AK8" s="68">
        <f>-'Expenses (OPEX&amp;CAPEX)'!AK28</f>
        <v>-234221.26</v>
      </c>
      <c r="AL8" s="68">
        <f>-'Expenses (OPEX&amp;CAPEX)'!AL28</f>
        <v>-235457.98640000002</v>
      </c>
      <c r="AM8" s="68">
        <f>-'Expenses (OPEX&amp;CAPEX)'!AM28</f>
        <v>-235457.98640000002</v>
      </c>
      <c r="AN8" s="68">
        <f>-'Expenses (OPEX&amp;CAPEX)'!AN28</f>
        <v>-235457.98640000002</v>
      </c>
      <c r="AO8" s="68">
        <f>-'Expenses (OPEX&amp;CAPEX)'!AO28</f>
        <v>-235457.98640000002</v>
      </c>
      <c r="AP8" s="68">
        <f>-'Expenses (OPEX&amp;CAPEX)'!AP28</f>
        <v>-235457.98640000002</v>
      </c>
      <c r="AQ8" s="68">
        <f>-'Expenses (OPEX&amp;CAPEX)'!AQ28</f>
        <v>-235457.98640000002</v>
      </c>
      <c r="AR8" s="68">
        <f>-'Expenses (OPEX&amp;CAPEX)'!AR28</f>
        <v>-270401.98639999999</v>
      </c>
      <c r="AS8" s="68">
        <f>-'Expenses (OPEX&amp;CAPEX)'!AS28</f>
        <v>-270401.98639999999</v>
      </c>
      <c r="AT8" s="68">
        <f>-'Expenses (OPEX&amp;CAPEX)'!AT28</f>
        <v>-270401.98639999999</v>
      </c>
      <c r="AU8" s="68">
        <f>-'Expenses (OPEX&amp;CAPEX)'!AU28</f>
        <v>-270401.98639999999</v>
      </c>
      <c r="AV8" s="68">
        <f>-'Expenses (OPEX&amp;CAPEX)'!AV28</f>
        <v>-270401.98639999999</v>
      </c>
      <c r="AW8" s="68">
        <f>-'Expenses (OPEX&amp;CAPEX)'!AW28</f>
        <v>-270401.98639999999</v>
      </c>
      <c r="AX8" s="68">
        <f>-'Expenses (OPEX&amp;CAPEX)'!AX28</f>
        <v>-276325.90585600008</v>
      </c>
      <c r="AY8" s="68">
        <f>-'Expenses (OPEX&amp;CAPEX)'!AY28</f>
        <v>-276325.90585600008</v>
      </c>
      <c r="AZ8" s="68">
        <f>-'Expenses (OPEX&amp;CAPEX)'!AZ28</f>
        <v>-276325.90585600008</v>
      </c>
      <c r="BA8" s="68">
        <f>-'Expenses (OPEX&amp;CAPEX)'!BA28</f>
        <v>-306901.90585600008</v>
      </c>
      <c r="BB8" s="68">
        <f>-'Expenses (OPEX&amp;CAPEX)'!BB28</f>
        <v>-306901.90585600008</v>
      </c>
      <c r="BC8" s="68">
        <f>-'Expenses (OPEX&amp;CAPEX)'!BC28</f>
        <v>-306901.90585600008</v>
      </c>
      <c r="BD8" s="68">
        <f>-'Expenses (OPEX&amp;CAPEX)'!BD28</f>
        <v>-368053.90585600008</v>
      </c>
      <c r="BE8" s="68">
        <f>-'Expenses (OPEX&amp;CAPEX)'!BE28</f>
        <v>-368053.90585600008</v>
      </c>
      <c r="BF8" s="68">
        <f>-'Expenses (OPEX&amp;CAPEX)'!BF28</f>
        <v>-368053.90585600008</v>
      </c>
      <c r="BG8" s="68">
        <f>-'Expenses (OPEX&amp;CAPEX)'!BG28</f>
        <v>-368053.90585600008</v>
      </c>
      <c r="BH8" s="68">
        <f>-'Expenses (OPEX&amp;CAPEX)'!BH28</f>
        <v>-368053.90585600008</v>
      </c>
      <c r="BI8" s="68">
        <f>-'Expenses (OPEX&amp;CAPEX)'!BI28</f>
        <v>-368053.90585600008</v>
      </c>
      <c r="BJ8" s="68">
        <f>-'Expenses (OPEX&amp;CAPEX)'!BJ28</f>
        <v>-410860.30585600005</v>
      </c>
      <c r="BK8" s="68">
        <f>-'Expenses (OPEX&amp;CAPEX)'!BK28</f>
        <v>-410860.30585600005</v>
      </c>
      <c r="BL8" s="68">
        <f>-'Expenses (OPEX&amp;CAPEX)'!BL28</f>
        <v>-410860.30585600005</v>
      </c>
      <c r="BM8" s="68">
        <f>-'Expenses (OPEX&amp;CAPEX)'!BM28</f>
        <v>-410860.30585600005</v>
      </c>
      <c r="BN8" s="68">
        <f>-'Expenses (OPEX&amp;CAPEX)'!BN28</f>
        <v>-410860.30585600005</v>
      </c>
      <c r="BO8" s="68">
        <f>-'Expenses (OPEX&amp;CAPEX)'!BO28</f>
        <v>-410860.30585600005</v>
      </c>
      <c r="BR8" s="95" t="s">
        <v>118</v>
      </c>
      <c r="BS8" s="68"/>
      <c r="BT8" s="68"/>
      <c r="BU8" s="68">
        <f t="shared" si="0"/>
        <v>0</v>
      </c>
      <c r="BV8" s="68">
        <f t="shared" si="1"/>
        <v>0</v>
      </c>
      <c r="BW8" s="68">
        <f t="shared" si="2"/>
        <v>0</v>
      </c>
      <c r="BX8" s="68">
        <f t="shared" si="3"/>
        <v>-429000</v>
      </c>
      <c r="BY8" s="68">
        <f t="shared" si="4"/>
        <v>-465465</v>
      </c>
      <c r="BZ8" s="68">
        <f t="shared" si="5"/>
        <v>-465465</v>
      </c>
      <c r="CA8" s="68">
        <f t="shared" si="6"/>
        <v>-465465</v>
      </c>
      <c r="CB8" s="68">
        <f t="shared" si="7"/>
        <v>-465465</v>
      </c>
      <c r="CC8" s="68">
        <f t="shared" si="8"/>
        <v>-510149.64</v>
      </c>
      <c r="CD8" s="68">
        <f t="shared" si="9"/>
        <v>-510149.64</v>
      </c>
      <c r="CE8" s="68">
        <f t="shared" si="10"/>
        <v>-538863.78</v>
      </c>
      <c r="CF8" s="68">
        <f t="shared" si="11"/>
        <v>-593463.78</v>
      </c>
      <c r="CG8" s="68">
        <f t="shared" si="12"/>
        <v>-706373.95920000004</v>
      </c>
      <c r="CH8" s="68">
        <f t="shared" si="13"/>
        <v>-706373.95920000004</v>
      </c>
      <c r="CI8" s="68">
        <f t="shared" si="14"/>
        <v>-811205.95919999992</v>
      </c>
      <c r="CJ8" s="68">
        <f t="shared" si="15"/>
        <v>-811205.95919999992</v>
      </c>
      <c r="CK8" s="68">
        <f t="shared" si="16"/>
        <v>-859553.71756800031</v>
      </c>
      <c r="CL8" s="68">
        <f t="shared" si="17"/>
        <v>-920705.71756800031</v>
      </c>
      <c r="CM8" s="68">
        <f t="shared" si="18"/>
        <v>-1104161.7175680003</v>
      </c>
      <c r="CN8" s="68">
        <f t="shared" si="19"/>
        <v>-1104161.7175680003</v>
      </c>
      <c r="CO8" s="68">
        <f t="shared" si="20"/>
        <v>-1232580.917568</v>
      </c>
      <c r="CP8" s="68">
        <f t="shared" si="21"/>
        <v>-1232580.917568</v>
      </c>
      <c r="CS8" s="199" t="s">
        <v>118</v>
      </c>
      <c r="CT8" s="68">
        <f t="shared" si="22"/>
        <v>0</v>
      </c>
      <c r="CU8" s="68">
        <f t="shared" si="23"/>
        <v>-1359930</v>
      </c>
      <c r="CV8" s="68">
        <f t="shared" si="24"/>
        <v>-1951229.2800000003</v>
      </c>
      <c r="CW8" s="68">
        <f t="shared" si="25"/>
        <v>-2545075.4783999999</v>
      </c>
      <c r="CX8" s="68">
        <f t="shared" si="26"/>
        <v>-3402671.3535360005</v>
      </c>
      <c r="CY8" s="68">
        <f t="shared" si="27"/>
        <v>-4673485.2702720007</v>
      </c>
      <c r="DI8" s="68">
        <f>-'Expenses (OPEX&amp;CAPEX)'!DD28</f>
        <v>-429000</v>
      </c>
      <c r="DJ8" s="68">
        <f>-'Expenses (OPEX&amp;CAPEX)'!DF28</f>
        <v>-1861860</v>
      </c>
      <c r="DK8" s="68">
        <f>-'Expenses (OPEX&amp;CAPEX)'!DH28</f>
        <v>-2152626.84</v>
      </c>
      <c r="DL8" s="68">
        <f>-'Expenses (OPEX&amp;CAPEX)'!DJ28</f>
        <v>-3035159.8367999997</v>
      </c>
      <c r="DM8" s="68">
        <f>-'Expenses (OPEX&amp;CAPEX)'!DL28</f>
        <v>-3958006.8702720017</v>
      </c>
    </row>
    <row r="9" spans="1:117" ht="15.5">
      <c r="A9" s="95" t="s">
        <v>147</v>
      </c>
      <c r="B9" s="68">
        <f>-'Expenses (OPEX&amp;CAPEX)'!B29-'Expenses (OPEX&amp;CAPEX)'!B30</f>
        <v>0</v>
      </c>
      <c r="C9" s="68">
        <f>-'Expenses (OPEX&amp;CAPEX)'!C29-'Expenses (OPEX&amp;CAPEX)'!C30</f>
        <v>0</v>
      </c>
      <c r="D9" s="68">
        <f>-'Expenses (OPEX&amp;CAPEX)'!D29-'Expenses (OPEX&amp;CAPEX)'!D30</f>
        <v>0</v>
      </c>
      <c r="E9" s="68">
        <f>-'Expenses (OPEX&amp;CAPEX)'!E29-'Expenses (OPEX&amp;CAPEX)'!E30</f>
        <v>0</v>
      </c>
      <c r="F9" s="68">
        <f>-'Expenses (OPEX&amp;CAPEX)'!F29-'Expenses (OPEX&amp;CAPEX)'!F30</f>
        <v>0</v>
      </c>
      <c r="G9" s="68">
        <f>-'Expenses (OPEX&amp;CAPEX)'!G29-'Expenses (OPEX&amp;CAPEX)'!G30</f>
        <v>0</v>
      </c>
      <c r="H9" s="68">
        <f>-'Expenses (OPEX&amp;CAPEX)'!H29-'Expenses (OPEX&amp;CAPEX)'!H30</f>
        <v>0</v>
      </c>
      <c r="I9" s="68">
        <f>-'Expenses (OPEX&amp;CAPEX)'!I29-'Expenses (OPEX&amp;CAPEX)'!I30</f>
        <v>0</v>
      </c>
      <c r="J9" s="68">
        <f>-'Expenses (OPEX&amp;CAPEX)'!J29-'Expenses (OPEX&amp;CAPEX)'!J30</f>
        <v>0</v>
      </c>
      <c r="K9" s="68">
        <f>-'Expenses (OPEX&amp;CAPEX)'!K29-'Expenses (OPEX&amp;CAPEX)'!K30</f>
        <v>-222308.55</v>
      </c>
      <c r="L9" s="68">
        <f>-'Expenses (OPEX&amp;CAPEX)'!L29-'Expenses (OPEX&amp;CAPEX)'!L30</f>
        <v>-222308.55</v>
      </c>
      <c r="M9" s="68">
        <f>-'Expenses (OPEX&amp;CAPEX)'!M29-'Expenses (OPEX&amp;CAPEX)'!M30</f>
        <v>-222308.55</v>
      </c>
      <c r="N9" s="68">
        <f>-'Expenses (OPEX&amp;CAPEX)'!N29-'Expenses (OPEX&amp;CAPEX)'!N30</f>
        <v>-236333.55</v>
      </c>
      <c r="O9" s="68">
        <f>-'Expenses (OPEX&amp;CAPEX)'!O29-'Expenses (OPEX&amp;CAPEX)'!O30</f>
        <v>-236333.55</v>
      </c>
      <c r="P9" s="68">
        <f>-'Expenses (OPEX&amp;CAPEX)'!P29-'Expenses (OPEX&amp;CAPEX)'!P30</f>
        <v>-236333.55</v>
      </c>
      <c r="Q9" s="68">
        <f>-'Expenses (OPEX&amp;CAPEX)'!Q29-'Expenses (OPEX&amp;CAPEX)'!Q30</f>
        <v>-236333.55</v>
      </c>
      <c r="R9" s="68">
        <f>-'Expenses (OPEX&amp;CAPEX)'!R29-'Expenses (OPEX&amp;CAPEX)'!R30</f>
        <v>-236333.55</v>
      </c>
      <c r="S9" s="68">
        <f>-'Expenses (OPEX&amp;CAPEX)'!S29-'Expenses (OPEX&amp;CAPEX)'!S30</f>
        <v>-236333.55</v>
      </c>
      <c r="T9" s="68">
        <f>-'Expenses (OPEX&amp;CAPEX)'!T29-'Expenses (OPEX&amp;CAPEX)'!T30</f>
        <v>-236333.55</v>
      </c>
      <c r="U9" s="68">
        <f>-'Expenses (OPEX&amp;CAPEX)'!U29-'Expenses (OPEX&amp;CAPEX)'!U30</f>
        <v>-236333.55</v>
      </c>
      <c r="V9" s="68">
        <f>-'Expenses (OPEX&amp;CAPEX)'!V29-'Expenses (OPEX&amp;CAPEX)'!V30</f>
        <v>-236333.55</v>
      </c>
      <c r="W9" s="68">
        <f>-'Expenses (OPEX&amp;CAPEX)'!W29-'Expenses (OPEX&amp;CAPEX)'!W30</f>
        <v>-236333.55</v>
      </c>
      <c r="X9" s="68">
        <f>-'Expenses (OPEX&amp;CAPEX)'!X29-'Expenses (OPEX&amp;CAPEX)'!X30</f>
        <v>-236333.55</v>
      </c>
      <c r="Y9" s="68">
        <f>-'Expenses (OPEX&amp;CAPEX)'!Y29-'Expenses (OPEX&amp;CAPEX)'!Y30</f>
        <v>-236333.55</v>
      </c>
      <c r="Z9" s="68">
        <f>-'Expenses (OPEX&amp;CAPEX)'!Z29-'Expenses (OPEX&amp;CAPEX)'!Z30</f>
        <v>-253519.94999999998</v>
      </c>
      <c r="AA9" s="68">
        <f>-'Expenses (OPEX&amp;CAPEX)'!AA29-'Expenses (OPEX&amp;CAPEX)'!AA30</f>
        <v>-253519.94999999998</v>
      </c>
      <c r="AB9" s="68">
        <f>-'Expenses (OPEX&amp;CAPEX)'!AB29-'Expenses (OPEX&amp;CAPEX)'!AB30</f>
        <v>-253519.94999999998</v>
      </c>
      <c r="AC9" s="68">
        <f>-'Expenses (OPEX&amp;CAPEX)'!AC29-'Expenses (OPEX&amp;CAPEX)'!AC30</f>
        <v>-253519.94999999998</v>
      </c>
      <c r="AD9" s="68">
        <f>-'Expenses (OPEX&amp;CAPEX)'!AD29-'Expenses (OPEX&amp;CAPEX)'!AD30</f>
        <v>-253519.94999999998</v>
      </c>
      <c r="AE9" s="68">
        <f>-'Expenses (OPEX&amp;CAPEX)'!AE29-'Expenses (OPEX&amp;CAPEX)'!AE30</f>
        <v>-253519.94999999998</v>
      </c>
      <c r="AF9" s="68">
        <f>-'Expenses (OPEX&amp;CAPEX)'!AF29-'Expenses (OPEX&amp;CAPEX)'!AF30</f>
        <v>-264563.84999999998</v>
      </c>
      <c r="AG9" s="68">
        <f>-'Expenses (OPEX&amp;CAPEX)'!AG29-'Expenses (OPEX&amp;CAPEX)'!AG30</f>
        <v>-264563.84999999998</v>
      </c>
      <c r="AH9" s="68">
        <f>-'Expenses (OPEX&amp;CAPEX)'!AH29-'Expenses (OPEX&amp;CAPEX)'!AH30</f>
        <v>-264563.84999999998</v>
      </c>
      <c r="AI9" s="68">
        <f>-'Expenses (OPEX&amp;CAPEX)'!AI29-'Expenses (OPEX&amp;CAPEX)'!AI30</f>
        <v>-264563.84999999998</v>
      </c>
      <c r="AJ9" s="68">
        <f>-'Expenses (OPEX&amp;CAPEX)'!AJ29-'Expenses (OPEX&amp;CAPEX)'!AJ30</f>
        <v>-264563.84999999998</v>
      </c>
      <c r="AK9" s="68">
        <f>-'Expenses (OPEX&amp;CAPEX)'!AK29-'Expenses (OPEX&amp;CAPEX)'!AK30</f>
        <v>-327563.84999999998</v>
      </c>
      <c r="AL9" s="68">
        <f>-'Expenses (OPEX&amp;CAPEX)'!AL29-'Expenses (OPEX&amp;CAPEX)'!AL30</f>
        <v>-328990.84199999995</v>
      </c>
      <c r="AM9" s="68">
        <f>-'Expenses (OPEX&amp;CAPEX)'!AM29-'Expenses (OPEX&amp;CAPEX)'!AM30</f>
        <v>-328990.84199999995</v>
      </c>
      <c r="AN9" s="68">
        <f>-'Expenses (OPEX&amp;CAPEX)'!AN29-'Expenses (OPEX&amp;CAPEX)'!AN30</f>
        <v>-328990.84199999995</v>
      </c>
      <c r="AO9" s="68">
        <f>-'Expenses (OPEX&amp;CAPEX)'!AO29-'Expenses (OPEX&amp;CAPEX)'!AO30</f>
        <v>-328990.84199999995</v>
      </c>
      <c r="AP9" s="68">
        <f>-'Expenses (OPEX&amp;CAPEX)'!AP29-'Expenses (OPEX&amp;CAPEX)'!AP30</f>
        <v>-328990.84199999995</v>
      </c>
      <c r="AQ9" s="68">
        <f>-'Expenses (OPEX&amp;CAPEX)'!AQ29-'Expenses (OPEX&amp;CAPEX)'!AQ30</f>
        <v>-328990.84199999995</v>
      </c>
      <c r="AR9" s="68">
        <f>-'Expenses (OPEX&amp;CAPEX)'!AR29-'Expenses (OPEX&amp;CAPEX)'!AR30</f>
        <v>-369310.84199999995</v>
      </c>
      <c r="AS9" s="68">
        <f>-'Expenses (OPEX&amp;CAPEX)'!AS29-'Expenses (OPEX&amp;CAPEX)'!AS30</f>
        <v>-369310.84199999995</v>
      </c>
      <c r="AT9" s="68">
        <f>-'Expenses (OPEX&amp;CAPEX)'!AT29-'Expenses (OPEX&amp;CAPEX)'!AT30</f>
        <v>-369310.84199999995</v>
      </c>
      <c r="AU9" s="68">
        <f>-'Expenses (OPEX&amp;CAPEX)'!AU29-'Expenses (OPEX&amp;CAPEX)'!AU30</f>
        <v>-369310.84199999995</v>
      </c>
      <c r="AV9" s="68">
        <f>-'Expenses (OPEX&amp;CAPEX)'!AV29-'Expenses (OPEX&amp;CAPEX)'!AV30</f>
        <v>-369310.84199999995</v>
      </c>
      <c r="AW9" s="68">
        <f>-'Expenses (OPEX&amp;CAPEX)'!AW29-'Expenses (OPEX&amp;CAPEX)'!AW30</f>
        <v>-369310.84199999995</v>
      </c>
      <c r="AX9" s="68">
        <f>-'Expenses (OPEX&amp;CAPEX)'!AX29-'Expenses (OPEX&amp;CAPEX)'!AX30</f>
        <v>-376146.13368000009</v>
      </c>
      <c r="AY9" s="68">
        <f>-'Expenses (OPEX&amp;CAPEX)'!AY29-'Expenses (OPEX&amp;CAPEX)'!AY30</f>
        <v>-376146.13368000009</v>
      </c>
      <c r="AZ9" s="68">
        <f>-'Expenses (OPEX&amp;CAPEX)'!AZ29-'Expenses (OPEX&amp;CAPEX)'!AZ30</f>
        <v>-376146.13368000009</v>
      </c>
      <c r="BA9" s="68">
        <f>-'Expenses (OPEX&amp;CAPEX)'!BA29-'Expenses (OPEX&amp;CAPEX)'!BA30</f>
        <v>-411426.13368000009</v>
      </c>
      <c r="BB9" s="68">
        <f>-'Expenses (OPEX&amp;CAPEX)'!BB29-'Expenses (OPEX&amp;CAPEX)'!BB30</f>
        <v>-411426.13368000009</v>
      </c>
      <c r="BC9" s="68">
        <f>-'Expenses (OPEX&amp;CAPEX)'!BC29-'Expenses (OPEX&amp;CAPEX)'!BC30</f>
        <v>-411426.13368000009</v>
      </c>
      <c r="BD9" s="68">
        <f>-'Expenses (OPEX&amp;CAPEX)'!BD29-'Expenses (OPEX&amp;CAPEX)'!BD30</f>
        <v>-481986.13368000009</v>
      </c>
      <c r="BE9" s="68">
        <f>-'Expenses (OPEX&amp;CAPEX)'!BE29-'Expenses (OPEX&amp;CAPEX)'!BE30</f>
        <v>-481986.13368000009</v>
      </c>
      <c r="BF9" s="68">
        <f>-'Expenses (OPEX&amp;CAPEX)'!BF29-'Expenses (OPEX&amp;CAPEX)'!BF30</f>
        <v>-481986.13368000009</v>
      </c>
      <c r="BG9" s="68">
        <f>-'Expenses (OPEX&amp;CAPEX)'!BG29-'Expenses (OPEX&amp;CAPEX)'!BG30</f>
        <v>-481986.13368000009</v>
      </c>
      <c r="BH9" s="68">
        <f>-'Expenses (OPEX&amp;CAPEX)'!BH29-'Expenses (OPEX&amp;CAPEX)'!BH30</f>
        <v>-481986.13368000009</v>
      </c>
      <c r="BI9" s="68">
        <f>-'Expenses (OPEX&amp;CAPEX)'!BI29-'Expenses (OPEX&amp;CAPEX)'!BI30</f>
        <v>-481986.13368000009</v>
      </c>
      <c r="BJ9" s="68">
        <f>-'Expenses (OPEX&amp;CAPEX)'!BJ29-'Expenses (OPEX&amp;CAPEX)'!BJ30</f>
        <v>-531378.13368000009</v>
      </c>
      <c r="BK9" s="68">
        <f>-'Expenses (OPEX&amp;CAPEX)'!BK29-'Expenses (OPEX&amp;CAPEX)'!BK30</f>
        <v>-531378.13368000009</v>
      </c>
      <c r="BL9" s="68">
        <f>-'Expenses (OPEX&amp;CAPEX)'!BL29-'Expenses (OPEX&amp;CAPEX)'!BL30</f>
        <v>-531378.13368000009</v>
      </c>
      <c r="BM9" s="68">
        <f>-'Expenses (OPEX&amp;CAPEX)'!BM29-'Expenses (OPEX&amp;CAPEX)'!BM30</f>
        <v>-531378.13368000009</v>
      </c>
      <c r="BN9" s="68">
        <f>-'Expenses (OPEX&amp;CAPEX)'!BN29-'Expenses (OPEX&amp;CAPEX)'!BN30</f>
        <v>-531378.13368000009</v>
      </c>
      <c r="BO9" s="68">
        <f>-'Expenses (OPEX&amp;CAPEX)'!BO29-'Expenses (OPEX&amp;CAPEX)'!BO30</f>
        <v>-531378.13368000009</v>
      </c>
      <c r="BR9" s="95" t="s">
        <v>147</v>
      </c>
      <c r="BS9" s="68"/>
      <c r="BT9" s="68"/>
      <c r="BU9" s="68">
        <f t="shared" si="0"/>
        <v>0</v>
      </c>
      <c r="BV9" s="68">
        <f t="shared" si="1"/>
        <v>0</v>
      </c>
      <c r="BW9" s="68">
        <f t="shared" si="2"/>
        <v>0</v>
      </c>
      <c r="BX9" s="68">
        <f t="shared" si="3"/>
        <v>-666925.64999999991</v>
      </c>
      <c r="BY9" s="68">
        <f t="shared" si="4"/>
        <v>-709000.64999999991</v>
      </c>
      <c r="BZ9" s="68">
        <f t="shared" si="5"/>
        <v>-709000.64999999991</v>
      </c>
      <c r="CA9" s="68">
        <f t="shared" si="6"/>
        <v>-709000.64999999991</v>
      </c>
      <c r="CB9" s="68">
        <f t="shared" si="7"/>
        <v>-709000.64999999991</v>
      </c>
      <c r="CC9" s="68">
        <f t="shared" si="8"/>
        <v>-760559.85</v>
      </c>
      <c r="CD9" s="68">
        <f t="shared" si="9"/>
        <v>-760559.85</v>
      </c>
      <c r="CE9" s="68">
        <f t="shared" si="10"/>
        <v>-793691.54999999993</v>
      </c>
      <c r="CF9" s="68">
        <f t="shared" si="11"/>
        <v>-856691.54999999993</v>
      </c>
      <c r="CG9" s="68">
        <f t="shared" si="12"/>
        <v>-986972.52599999984</v>
      </c>
      <c r="CH9" s="68">
        <f t="shared" si="13"/>
        <v>-986972.52599999984</v>
      </c>
      <c r="CI9" s="68">
        <f t="shared" si="14"/>
        <v>-1107932.5259999998</v>
      </c>
      <c r="CJ9" s="68">
        <f t="shared" si="15"/>
        <v>-1107932.5259999998</v>
      </c>
      <c r="CK9" s="68">
        <f t="shared" si="16"/>
        <v>-1163718.4010400004</v>
      </c>
      <c r="CL9" s="68">
        <f t="shared" si="17"/>
        <v>-1234278.4010400004</v>
      </c>
      <c r="CM9" s="68">
        <f t="shared" si="18"/>
        <v>-1445958.4010400004</v>
      </c>
      <c r="CN9" s="68">
        <f t="shared" si="19"/>
        <v>-1445958.4010400004</v>
      </c>
      <c r="CO9" s="68">
        <f t="shared" si="20"/>
        <v>-1594134.4010400004</v>
      </c>
      <c r="CP9" s="68">
        <f t="shared" si="21"/>
        <v>-1594134.4010400004</v>
      </c>
      <c r="CS9" s="199" t="s">
        <v>147</v>
      </c>
      <c r="CT9" s="68">
        <f t="shared" si="22"/>
        <v>0</v>
      </c>
      <c r="CU9" s="68">
        <f t="shared" si="23"/>
        <v>-2084926.9499999997</v>
      </c>
      <c r="CV9" s="68">
        <f t="shared" si="24"/>
        <v>-2939121</v>
      </c>
      <c r="CW9" s="68">
        <f t="shared" si="25"/>
        <v>-3624328.1519999998</v>
      </c>
      <c r="CX9" s="68">
        <f t="shared" si="26"/>
        <v>-4613861.8540800009</v>
      </c>
      <c r="CY9" s="68">
        <f t="shared" si="27"/>
        <v>-6080185.6041600015</v>
      </c>
      <c r="DI9" s="68">
        <f>-'Expenses (OPEX&amp;CAPEX)'!DD29-'Expenses (OPEX&amp;CAPEX)'!DD30</f>
        <v>-666925.64999999991</v>
      </c>
      <c r="DJ9" s="68">
        <f>-'Expenses (OPEX&amp;CAPEX)'!DF29-'Expenses (OPEX&amp;CAPEX)'!DF30</f>
        <v>-2836002.5999999996</v>
      </c>
      <c r="DK9" s="68">
        <f>-'Expenses (OPEX&amp;CAPEX)'!DH29-'Expenses (OPEX&amp;CAPEX)'!DH30</f>
        <v>-3171502.8000000003</v>
      </c>
      <c r="DL9" s="68">
        <f>-'Expenses (OPEX&amp;CAPEX)'!DJ29-'Expenses (OPEX&amp;CAPEX)'!DJ30</f>
        <v>-4189810.1039999994</v>
      </c>
      <c r="DM9" s="68">
        <f>-'Expenses (OPEX&amp;CAPEX)'!DL29-'Expenses (OPEX&amp;CAPEX)'!DL30</f>
        <v>-5254633.6041600006</v>
      </c>
    </row>
    <row r="10" spans="1:117" ht="15.5">
      <c r="A10" s="13" t="s">
        <v>20</v>
      </c>
      <c r="B10" s="68">
        <f>'P&amp;L'!B25</f>
        <v>90400</v>
      </c>
      <c r="C10" s="68">
        <f>'P&amp;L'!C25</f>
        <v>90400</v>
      </c>
      <c r="D10" s="68">
        <f>'P&amp;L'!D25</f>
        <v>90400</v>
      </c>
      <c r="E10" s="68">
        <f>'P&amp;L'!E25</f>
        <v>90400</v>
      </c>
      <c r="F10" s="68">
        <f>'P&amp;L'!F25</f>
        <v>90400</v>
      </c>
      <c r="G10" s="68">
        <f>'P&amp;L'!G25</f>
        <v>90400</v>
      </c>
      <c r="H10" s="68">
        <f>'P&amp;L'!H25</f>
        <v>90400</v>
      </c>
      <c r="I10" s="68">
        <f>'P&amp;L'!I25</f>
        <v>90400</v>
      </c>
      <c r="J10" s="68">
        <f>'P&amp;L'!J25</f>
        <v>90400</v>
      </c>
      <c r="K10" s="68">
        <f>'P&amp;L'!K25</f>
        <v>371301.70999999996</v>
      </c>
      <c r="L10" s="68">
        <f>'P&amp;L'!L25</f>
        <v>371301.70999999996</v>
      </c>
      <c r="M10" s="68">
        <f>'P&amp;L'!M25</f>
        <v>345635.04333333333</v>
      </c>
      <c r="N10" s="68">
        <f>'P&amp;L'!N25</f>
        <v>373738.82111111109</v>
      </c>
      <c r="O10" s="68">
        <f>'P&amp;L'!O25</f>
        <v>318006.5988888889</v>
      </c>
      <c r="P10" s="68">
        <f>'P&amp;L'!P25</f>
        <v>318434.37666666665</v>
      </c>
      <c r="Q10" s="68">
        <f>'P&amp;L'!Q25</f>
        <v>262702.1544444444</v>
      </c>
      <c r="R10" s="68">
        <f>'P&amp;L'!R25</f>
        <v>263129.93222222221</v>
      </c>
      <c r="S10" s="68">
        <f>'P&amp;L'!S25</f>
        <v>263557.70999999996</v>
      </c>
      <c r="T10" s="68">
        <f>'P&amp;L'!T25</f>
        <v>124593.48777777777</v>
      </c>
      <c r="U10" s="68">
        <f>'P&amp;L'!U25</f>
        <v>125021.26555555554</v>
      </c>
      <c r="V10" s="68">
        <f>'P&amp;L'!V25</f>
        <v>125449.04333333332</v>
      </c>
      <c r="W10" s="68">
        <f>'P&amp;L'!W25</f>
        <v>125876.82111111109</v>
      </c>
      <c r="X10" s="68">
        <f>'P&amp;L'!X25</f>
        <v>126304.59888888887</v>
      </c>
      <c r="Y10" s="68">
        <f>'P&amp;L'!Y25</f>
        <v>24108.376666666642</v>
      </c>
      <c r="Z10" s="68">
        <f>'P&amp;L'!Z25</f>
        <v>101867.45044444443</v>
      </c>
      <c r="AA10" s="68">
        <f>'P&amp;L'!AA25</f>
        <v>102295.2282222222</v>
      </c>
      <c r="AB10" s="68">
        <f>'P&amp;L'!AB25</f>
        <v>102723.00599999998</v>
      </c>
      <c r="AC10" s="68">
        <f>'P&amp;L'!AC25</f>
        <v>103150.78377777776</v>
      </c>
      <c r="AD10" s="68">
        <f>'P&amp;L'!AD25</f>
        <v>103578.56155555554</v>
      </c>
      <c r="AE10" s="68">
        <f>'P&amp;L'!AE25</f>
        <v>104006.33933333331</v>
      </c>
      <c r="AF10" s="68">
        <f>'P&amp;L'!AF25</f>
        <v>-110036.02688888891</v>
      </c>
      <c r="AG10" s="68">
        <f>'P&amp;L'!AG25</f>
        <v>-109608.24911111114</v>
      </c>
      <c r="AH10" s="68">
        <f>'P&amp;L'!AH25</f>
        <v>-109180.47133333335</v>
      </c>
      <c r="AI10" s="68">
        <f>'P&amp;L'!AI25</f>
        <v>-108752.69355555557</v>
      </c>
      <c r="AJ10" s="68">
        <f>'P&amp;L'!AJ25</f>
        <v>-108324.91577777779</v>
      </c>
      <c r="AK10" s="68">
        <f>'P&amp;L'!AK25</f>
        <v>-377.13800000000924</v>
      </c>
      <c r="AL10" s="68">
        <f>'P&amp;L'!AL25</f>
        <v>2486.0394577776606</v>
      </c>
      <c r="AM10" s="68">
        <f>'P&amp;L'!AM25</f>
        <v>2913.8172355554389</v>
      </c>
      <c r="AN10" s="68">
        <f>'P&amp;L'!AN25</f>
        <v>3341.595013333214</v>
      </c>
      <c r="AO10" s="68">
        <f>'P&amp;L'!AO25</f>
        <v>-140384.227208889</v>
      </c>
      <c r="AP10" s="68">
        <f>'P&amp;L'!AP25</f>
        <v>-139956.44943111122</v>
      </c>
      <c r="AQ10" s="68">
        <f>'P&amp;L'!AQ25</f>
        <v>-139528.67165333344</v>
      </c>
      <c r="AR10" s="68">
        <f>'P&amp;L'!AR25</f>
        <v>-478595.29387555562</v>
      </c>
      <c r="AS10" s="68">
        <f>'P&amp;L'!AS25</f>
        <v>-478167.51609777793</v>
      </c>
      <c r="AT10" s="68">
        <f>'P&amp;L'!AT25</f>
        <v>-477739.73832000012</v>
      </c>
      <c r="AU10" s="68">
        <f>'P&amp;L'!AU25</f>
        <v>-477311.96054222231</v>
      </c>
      <c r="AV10" s="68">
        <f>'P&amp;L'!AV25</f>
        <v>-476884.1827644445</v>
      </c>
      <c r="AW10" s="68">
        <f>'P&amp;L'!AW25</f>
        <v>-476456.40498666675</v>
      </c>
      <c r="AX10" s="68">
        <f>'P&amp;L'!AX25</f>
        <v>-689036.50914168882</v>
      </c>
      <c r="AY10" s="68">
        <f>'P&amp;L'!AY25</f>
        <v>-688608.73136391107</v>
      </c>
      <c r="AZ10" s="68">
        <f>'P&amp;L'!AZ25</f>
        <v>-688180.9535861332</v>
      </c>
      <c r="BA10" s="68">
        <f>'P&amp;L'!BA25</f>
        <v>-627541.97580835538</v>
      </c>
      <c r="BB10" s="68">
        <f>'P&amp;L'!BB25</f>
        <v>-627114.19803057774</v>
      </c>
      <c r="BC10" s="68">
        <f>'P&amp;L'!BC25</f>
        <v>-626686.42025279987</v>
      </c>
      <c r="BD10" s="68">
        <f>'P&amp;L'!BD25</f>
        <v>-1191792.338475022</v>
      </c>
      <c r="BE10" s="68">
        <f>'P&amp;L'!BE25</f>
        <v>-1191364.5606972442</v>
      </c>
      <c r="BF10" s="68">
        <f>'P&amp;L'!BF25</f>
        <v>-1190936.7829194663</v>
      </c>
      <c r="BG10" s="68">
        <f>'P&amp;L'!BG25</f>
        <v>-1190509.0051416885</v>
      </c>
      <c r="BH10" s="68">
        <f>'P&amp;L'!BH25</f>
        <v>-1190081.2273639108</v>
      </c>
      <c r="BI10" s="68">
        <f>'P&amp;L'!BI25</f>
        <v>-1189653.4495861332</v>
      </c>
      <c r="BJ10" s="68">
        <f>'P&amp;L'!BJ25</f>
        <v>-1465071.0478083559</v>
      </c>
      <c r="BK10" s="68">
        <f>'P&amp;L'!BK25</f>
        <v>-1464643.2700305781</v>
      </c>
      <c r="BL10" s="68">
        <f>'P&amp;L'!BL25</f>
        <v>-1464215.4922528004</v>
      </c>
      <c r="BM10" s="68">
        <f>'P&amp;L'!BM25</f>
        <v>-1463787.7144750226</v>
      </c>
      <c r="BN10" s="68">
        <f>'P&amp;L'!BN25</f>
        <v>-1463359.9366972446</v>
      </c>
      <c r="BO10" s="68">
        <f>'P&amp;L'!BO25</f>
        <v>-1462932.1589194669</v>
      </c>
      <c r="BR10" s="13" t="s">
        <v>20</v>
      </c>
      <c r="BS10" s="68"/>
      <c r="BT10" s="68"/>
      <c r="BU10" s="68">
        <f t="shared" si="0"/>
        <v>271200</v>
      </c>
      <c r="BV10" s="68">
        <f t="shared" si="1"/>
        <v>271200</v>
      </c>
      <c r="BW10" s="68">
        <f t="shared" si="2"/>
        <v>271200</v>
      </c>
      <c r="BX10" s="68">
        <f t="shared" si="3"/>
        <v>1088238.4633333334</v>
      </c>
      <c r="BY10" s="68">
        <f t="shared" si="4"/>
        <v>1010179.7966666666</v>
      </c>
      <c r="BZ10" s="68">
        <f t="shared" si="5"/>
        <v>789389.79666666663</v>
      </c>
      <c r="CA10" s="68">
        <f t="shared" si="6"/>
        <v>375063.79666666663</v>
      </c>
      <c r="CB10" s="68">
        <f t="shared" si="7"/>
        <v>276289.79666666657</v>
      </c>
      <c r="CC10" s="68">
        <f t="shared" si="8"/>
        <v>306885.68466666661</v>
      </c>
      <c r="CD10" s="68">
        <f t="shared" si="9"/>
        <v>310735.68466666661</v>
      </c>
      <c r="CE10" s="68">
        <f t="shared" si="10"/>
        <v>-328824.74733333342</v>
      </c>
      <c r="CF10" s="68">
        <f t="shared" si="11"/>
        <v>-217454.74733333336</v>
      </c>
      <c r="CG10" s="68">
        <f t="shared" si="12"/>
        <v>8741.4517066663138</v>
      </c>
      <c r="CH10" s="68">
        <f t="shared" si="13"/>
        <v>-419869.34829333366</v>
      </c>
      <c r="CI10" s="68">
        <f t="shared" si="14"/>
        <v>-1434502.5482933335</v>
      </c>
      <c r="CJ10" s="68">
        <f t="shared" si="15"/>
        <v>-1430652.5482933335</v>
      </c>
      <c r="CK10" s="68">
        <f t="shared" si="16"/>
        <v>-2004331.6607583999</v>
      </c>
      <c r="CL10" s="68">
        <f t="shared" si="17"/>
        <v>-1881342.594091733</v>
      </c>
      <c r="CM10" s="68">
        <f t="shared" si="18"/>
        <v>-3574093.6820917325</v>
      </c>
      <c r="CN10" s="68">
        <f t="shared" si="19"/>
        <v>-3570243.6820917325</v>
      </c>
      <c r="CO10" s="68">
        <f t="shared" si="20"/>
        <v>-4393929.8100917349</v>
      </c>
      <c r="CP10" s="68">
        <f t="shared" si="21"/>
        <v>-4390079.8100917339</v>
      </c>
      <c r="CS10" s="199" t="s">
        <v>20</v>
      </c>
      <c r="CT10" s="68">
        <f t="shared" si="22"/>
        <v>542400</v>
      </c>
      <c r="CU10" s="68">
        <f t="shared" si="23"/>
        <v>3159008.0566666666</v>
      </c>
      <c r="CV10" s="68">
        <f t="shared" si="24"/>
        <v>1268974.9626666666</v>
      </c>
      <c r="CW10" s="68">
        <f t="shared" si="25"/>
        <v>-957407.39125333412</v>
      </c>
      <c r="CX10" s="68">
        <f t="shared" si="26"/>
        <v>-6750829.3514368003</v>
      </c>
      <c r="CY10" s="68">
        <f t="shared" si="27"/>
        <v>-15928346.984366935</v>
      </c>
      <c r="DI10" s="68">
        <f>'P&amp;L'!DR25</f>
        <v>1901838.4633333334</v>
      </c>
      <c r="DJ10" s="68">
        <f>'P&amp;L'!DS25</f>
        <v>2450923.1866666661</v>
      </c>
      <c r="DK10" s="68">
        <f>'P&amp;L'!DT25</f>
        <v>71341.874666666437</v>
      </c>
      <c r="DL10" s="68">
        <f>'P&amp;L'!DU25</f>
        <v>-3276282.9931733347</v>
      </c>
      <c r="DM10" s="68">
        <f>'P&amp;L'!DV25</f>
        <v>-11091506.152366931</v>
      </c>
    </row>
    <row r="11" spans="1:117" ht="15.5">
      <c r="A11" s="96" t="s">
        <v>148</v>
      </c>
      <c r="B11" s="68">
        <f>SUM(B4:B10)</f>
        <v>-261600</v>
      </c>
      <c r="C11" s="68">
        <f t="shared" ref="C11:BI11" si="28">SUM(C4:C10)</f>
        <v>-261600</v>
      </c>
      <c r="D11" s="68">
        <f t="shared" si="28"/>
        <v>-261600</v>
      </c>
      <c r="E11" s="68">
        <f t="shared" si="28"/>
        <v>-261600</v>
      </c>
      <c r="F11" s="68">
        <f t="shared" si="28"/>
        <v>-261600</v>
      </c>
      <c r="G11" s="68">
        <f t="shared" si="28"/>
        <v>-261600</v>
      </c>
      <c r="H11" s="68">
        <f t="shared" si="28"/>
        <v>-261600</v>
      </c>
      <c r="I11" s="68">
        <f t="shared" si="28"/>
        <v>-261600</v>
      </c>
      <c r="J11" s="68">
        <f>SUM(J4:J10)</f>
        <v>-261600</v>
      </c>
      <c r="K11" s="68">
        <f>SUM(K4:K10)</f>
        <v>-1385206.84</v>
      </c>
      <c r="L11" s="68">
        <f t="shared" si="28"/>
        <v>-1385206.84</v>
      </c>
      <c r="M11" s="68">
        <f>SUM(M4:M10)</f>
        <v>-1410873.5066666668</v>
      </c>
      <c r="N11" s="68">
        <f t="shared" si="28"/>
        <v>-1521149.7288888888</v>
      </c>
      <c r="O11" s="68">
        <f t="shared" si="28"/>
        <v>-1296081.9511111111</v>
      </c>
      <c r="P11" s="68">
        <f t="shared" si="28"/>
        <v>-1295654.1733333333</v>
      </c>
      <c r="Q11" s="68">
        <f t="shared" si="28"/>
        <v>-1070586.3955555556</v>
      </c>
      <c r="R11" s="68">
        <f t="shared" si="28"/>
        <v>-1070158.6177777778</v>
      </c>
      <c r="S11" s="68">
        <f t="shared" si="28"/>
        <v>-1069730.8400000001</v>
      </c>
      <c r="T11" s="68">
        <f t="shared" si="28"/>
        <v>-511735.06222222227</v>
      </c>
      <c r="U11" s="68">
        <f t="shared" si="28"/>
        <v>-511307.28444444452</v>
      </c>
      <c r="V11" s="68">
        <f t="shared" si="28"/>
        <v>-510879.50666666671</v>
      </c>
      <c r="W11" s="68">
        <f t="shared" si="28"/>
        <v>-510451.72888888896</v>
      </c>
      <c r="X11" s="68">
        <f t="shared" si="28"/>
        <v>-510023.95111111121</v>
      </c>
      <c r="Y11" s="68">
        <f t="shared" si="28"/>
        <v>-99100.17333333334</v>
      </c>
      <c r="Z11" s="68">
        <f t="shared" si="28"/>
        <v>-407997.57955555548</v>
      </c>
      <c r="AA11" s="68">
        <f t="shared" si="28"/>
        <v>-407569.80177777773</v>
      </c>
      <c r="AB11" s="68">
        <f t="shared" si="28"/>
        <v>-407142.02399999992</v>
      </c>
      <c r="AC11" s="68">
        <f t="shared" si="28"/>
        <v>-406714.24622222217</v>
      </c>
      <c r="AD11" s="68">
        <f t="shared" si="28"/>
        <v>-406286.46844444436</v>
      </c>
      <c r="AE11" s="68">
        <f t="shared" si="28"/>
        <v>-405858.6906666666</v>
      </c>
      <c r="AF11" s="68">
        <f t="shared" si="28"/>
        <v>452449.66311111115</v>
      </c>
      <c r="AG11" s="68">
        <f t="shared" si="28"/>
        <v>452877.4408888889</v>
      </c>
      <c r="AH11" s="68">
        <f t="shared" si="28"/>
        <v>453305.21866666671</v>
      </c>
      <c r="AI11" s="68">
        <f t="shared" si="28"/>
        <v>453732.99644444452</v>
      </c>
      <c r="AJ11" s="68">
        <f t="shared" si="28"/>
        <v>454160.77422222227</v>
      </c>
      <c r="AK11" s="68">
        <f t="shared" si="28"/>
        <v>24508.551999999818</v>
      </c>
      <c r="AL11" s="68">
        <f t="shared" si="28"/>
        <v>15194.731057777681</v>
      </c>
      <c r="AM11" s="68">
        <f t="shared" si="28"/>
        <v>15622.508835555458</v>
      </c>
      <c r="AN11" s="68">
        <f t="shared" si="28"/>
        <v>16050.286613333234</v>
      </c>
      <c r="AO11" s="68">
        <f t="shared" si="28"/>
        <v>593092.46439111105</v>
      </c>
      <c r="AP11" s="68">
        <f t="shared" si="28"/>
        <v>593520.2421688888</v>
      </c>
      <c r="AQ11" s="68">
        <f t="shared" si="28"/>
        <v>593948.01994666655</v>
      </c>
      <c r="AR11" s="68">
        <f t="shared" si="28"/>
        <v>1952353.397724445</v>
      </c>
      <c r="AS11" s="68">
        <f t="shared" si="28"/>
        <v>1952781.1755022225</v>
      </c>
      <c r="AT11" s="68">
        <f t="shared" si="28"/>
        <v>1953208.9532800005</v>
      </c>
      <c r="AU11" s="68">
        <f t="shared" si="28"/>
        <v>1953636.7310577782</v>
      </c>
      <c r="AV11" s="68">
        <f t="shared" si="28"/>
        <v>1954064.508835556</v>
      </c>
      <c r="AW11" s="68">
        <f t="shared" si="28"/>
        <v>1954492.2866133337</v>
      </c>
      <c r="AX11" s="68">
        <f t="shared" si="28"/>
        <v>2806951.5921223108</v>
      </c>
      <c r="AY11" s="68">
        <f t="shared" si="28"/>
        <v>2807379.3699000883</v>
      </c>
      <c r="AZ11" s="68">
        <f t="shared" si="28"/>
        <v>2807807.1476778663</v>
      </c>
      <c r="BA11" s="68">
        <f t="shared" si="28"/>
        <v>2567390.125455644</v>
      </c>
      <c r="BB11" s="68">
        <f t="shared" si="28"/>
        <v>2567817.903233422</v>
      </c>
      <c r="BC11" s="68">
        <f t="shared" si="28"/>
        <v>2568245.6810111995</v>
      </c>
      <c r="BD11" s="68">
        <f t="shared" si="28"/>
        <v>4830808.2427889779</v>
      </c>
      <c r="BE11" s="68">
        <f t="shared" si="28"/>
        <v>4831236.020566755</v>
      </c>
      <c r="BF11" s="68">
        <f t="shared" si="28"/>
        <v>4831663.798344533</v>
      </c>
      <c r="BG11" s="68">
        <f t="shared" si="28"/>
        <v>4832091.5761223109</v>
      </c>
      <c r="BH11" s="68">
        <f t="shared" si="28"/>
        <v>4832519.3539000889</v>
      </c>
      <c r="BI11" s="68">
        <f t="shared" si="28"/>
        <v>4832947.131677866</v>
      </c>
      <c r="BJ11" s="68">
        <f t="shared" ref="BJ11:BO11" si="29">SUM(BJ4:BJ10)</f>
        <v>5836756.4134556456</v>
      </c>
      <c r="BK11" s="68">
        <f t="shared" si="29"/>
        <v>5837184.1912334226</v>
      </c>
      <c r="BL11" s="68">
        <f t="shared" si="29"/>
        <v>5837611.9690112006</v>
      </c>
      <c r="BM11" s="68">
        <f t="shared" si="29"/>
        <v>5838039.7467889786</v>
      </c>
      <c r="BN11" s="68">
        <f t="shared" si="29"/>
        <v>5838467.5245667566</v>
      </c>
      <c r="BO11" s="68">
        <f t="shared" si="29"/>
        <v>5838895.3023445345</v>
      </c>
      <c r="BR11" s="96" t="s">
        <v>148</v>
      </c>
      <c r="BS11" s="68"/>
      <c r="BT11" s="68"/>
      <c r="BU11" s="68">
        <f t="shared" si="0"/>
        <v>-784800</v>
      </c>
      <c r="BV11" s="68">
        <f t="shared" si="1"/>
        <v>-784800</v>
      </c>
      <c r="BW11" s="68">
        <f t="shared" si="2"/>
        <v>-784800</v>
      </c>
      <c r="BX11" s="68">
        <f t="shared" si="3"/>
        <v>-4181287.186666667</v>
      </c>
      <c r="BY11" s="68">
        <f t="shared" si="4"/>
        <v>-4112885.853333333</v>
      </c>
      <c r="BZ11" s="68">
        <f t="shared" si="5"/>
        <v>-3210475.8533333335</v>
      </c>
      <c r="CA11" s="68">
        <f t="shared" si="6"/>
        <v>-1533921.8533333335</v>
      </c>
      <c r="CB11" s="68">
        <f t="shared" si="7"/>
        <v>-1119575.8533333335</v>
      </c>
      <c r="CC11" s="68">
        <f t="shared" si="8"/>
        <v>-1222709.4053333332</v>
      </c>
      <c r="CD11" s="68">
        <f t="shared" si="9"/>
        <v>-1218859.4053333332</v>
      </c>
      <c r="CE11" s="68">
        <f t="shared" si="10"/>
        <v>1358632.3226666667</v>
      </c>
      <c r="CF11" s="68">
        <f t="shared" si="11"/>
        <v>932402.32266666659</v>
      </c>
      <c r="CG11" s="68">
        <f t="shared" si="12"/>
        <v>46867.526506666371</v>
      </c>
      <c r="CH11" s="68">
        <f t="shared" si="13"/>
        <v>1780560.7265066663</v>
      </c>
      <c r="CI11" s="68">
        <f t="shared" si="14"/>
        <v>5858343.526506668</v>
      </c>
      <c r="CJ11" s="68">
        <f t="shared" si="15"/>
        <v>5862193.526506668</v>
      </c>
      <c r="CK11" s="68">
        <f t="shared" si="16"/>
        <v>8182576.6430335985</v>
      </c>
      <c r="CL11" s="68">
        <f t="shared" si="17"/>
        <v>7703453.7097002659</v>
      </c>
      <c r="CM11" s="68">
        <f t="shared" si="18"/>
        <v>14493708.061700266</v>
      </c>
      <c r="CN11" s="68">
        <f t="shared" si="19"/>
        <v>14497558.061700266</v>
      </c>
      <c r="CO11" s="68">
        <f t="shared" si="20"/>
        <v>17511552.573700272</v>
      </c>
      <c r="CP11" s="68">
        <f t="shared" si="21"/>
        <v>17515402.573700272</v>
      </c>
      <c r="CS11" s="248" t="s">
        <v>148</v>
      </c>
      <c r="CT11" s="68">
        <f t="shared" si="22"/>
        <v>-1569600</v>
      </c>
      <c r="CU11" s="68">
        <f t="shared" si="23"/>
        <v>-12289448.893333334</v>
      </c>
      <c r="CV11" s="68">
        <f t="shared" si="24"/>
        <v>-5095066.5173333334</v>
      </c>
      <c r="CW11" s="68">
        <f t="shared" si="25"/>
        <v>4118462.8983466662</v>
      </c>
      <c r="CX11" s="68">
        <f t="shared" si="26"/>
        <v>27606567.405747198</v>
      </c>
      <c r="CY11" s="68">
        <f t="shared" si="27"/>
        <v>64018221.270801075</v>
      </c>
      <c r="DI11" s="68">
        <f>SUM(DI4:DI10)</f>
        <v>-7378087.1866666675</v>
      </c>
      <c r="DJ11" s="68">
        <f>SUM(DJ4:DJ10)</f>
        <v>-18883739.413333334</v>
      </c>
      <c r="DK11" s="68">
        <f>SUM(DK4:DK10)</f>
        <v>-10522086.165333329</v>
      </c>
      <c r="DL11" s="68">
        <f>SUM(DL4:DL10)</f>
        <v>-5142658.6939733354</v>
      </c>
      <c r="DM11" s="68">
        <f>SUM(DM4:DM10)</f>
        <v>14405067.862801054</v>
      </c>
    </row>
    <row r="12" spans="1:117" ht="15.5">
      <c r="A12" s="94" t="s">
        <v>149</v>
      </c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R12" s="94" t="s">
        <v>149</v>
      </c>
      <c r="BS12" s="68"/>
      <c r="BT12" s="68"/>
      <c r="BU12" s="68">
        <f t="shared" si="0"/>
        <v>0</v>
      </c>
      <c r="BV12" s="68">
        <f t="shared" si="1"/>
        <v>0</v>
      </c>
      <c r="BW12" s="68">
        <f t="shared" si="2"/>
        <v>0</v>
      </c>
      <c r="BX12" s="68">
        <f t="shared" si="3"/>
        <v>0</v>
      </c>
      <c r="BY12" s="68">
        <f t="shared" si="4"/>
        <v>0</v>
      </c>
      <c r="BZ12" s="68">
        <f t="shared" si="5"/>
        <v>0</v>
      </c>
      <c r="CA12" s="68">
        <f t="shared" si="6"/>
        <v>0</v>
      </c>
      <c r="CB12" s="68">
        <f t="shared" si="7"/>
        <v>0</v>
      </c>
      <c r="CC12" s="68">
        <f t="shared" si="8"/>
        <v>0</v>
      </c>
      <c r="CD12" s="68">
        <f t="shared" si="9"/>
        <v>0</v>
      </c>
      <c r="CE12" s="68">
        <f t="shared" si="10"/>
        <v>0</v>
      </c>
      <c r="CF12" s="68">
        <f t="shared" si="11"/>
        <v>0</v>
      </c>
      <c r="CG12" s="68">
        <f t="shared" si="12"/>
        <v>0</v>
      </c>
      <c r="CH12" s="68">
        <f t="shared" si="13"/>
        <v>0</v>
      </c>
      <c r="CI12" s="68">
        <f t="shared" si="14"/>
        <v>0</v>
      </c>
      <c r="CJ12" s="68">
        <f t="shared" si="15"/>
        <v>0</v>
      </c>
      <c r="CK12" s="68">
        <f t="shared" si="16"/>
        <v>0</v>
      </c>
      <c r="CL12" s="68">
        <f t="shared" si="17"/>
        <v>0</v>
      </c>
      <c r="CM12" s="68">
        <f t="shared" si="18"/>
        <v>0</v>
      </c>
      <c r="CN12" s="68">
        <f t="shared" si="19"/>
        <v>0</v>
      </c>
      <c r="CO12" s="68">
        <f t="shared" si="20"/>
        <v>0</v>
      </c>
      <c r="CP12" s="68">
        <f t="shared" si="21"/>
        <v>0</v>
      </c>
      <c r="CS12" s="243" t="s">
        <v>149</v>
      </c>
      <c r="CT12" s="68">
        <f t="shared" si="22"/>
        <v>0</v>
      </c>
      <c r="CU12" s="68">
        <f t="shared" si="23"/>
        <v>0</v>
      </c>
      <c r="CV12" s="68">
        <f t="shared" si="24"/>
        <v>0</v>
      </c>
      <c r="CW12" s="68">
        <f t="shared" si="25"/>
        <v>0</v>
      </c>
      <c r="CX12" s="68">
        <f t="shared" si="26"/>
        <v>0</v>
      </c>
      <c r="CY12" s="68">
        <f t="shared" si="27"/>
        <v>0</v>
      </c>
      <c r="DI12" s="68"/>
      <c r="DJ12" s="68"/>
      <c r="DK12" s="68"/>
      <c r="DL12" s="68"/>
      <c r="DM12" s="68"/>
    </row>
    <row r="13" spans="1:117" ht="15.5">
      <c r="A13" s="13" t="s">
        <v>150</v>
      </c>
      <c r="B13" s="68">
        <f>-'Expenses (OPEX&amp;CAPEX)'!B36-'Expenses (OPEX&amp;CAPEX)'!B37-'Expenses (OPEX&amp;CAPEX)'!B38</f>
        <v>-716666.66666666663</v>
      </c>
      <c r="C13" s="68">
        <f>-'Expenses (OPEX&amp;CAPEX)'!C36-'Expenses (OPEX&amp;CAPEX)'!C37-'Expenses (OPEX&amp;CAPEX)'!C38</f>
        <v>-716666.66666666663</v>
      </c>
      <c r="D13" s="68">
        <f>-'Expenses (OPEX&amp;CAPEX)'!D36-'Expenses (OPEX&amp;CAPEX)'!D37-'Expenses (OPEX&amp;CAPEX)'!D38</f>
        <v>-716666.66666666663</v>
      </c>
      <c r="E13" s="68">
        <f>-'Expenses (OPEX&amp;CAPEX)'!E36-'Expenses (OPEX&amp;CAPEX)'!E37-'Expenses (OPEX&amp;CAPEX)'!E38</f>
        <v>-716666.66666666663</v>
      </c>
      <c r="F13" s="68">
        <f>-'Expenses (OPEX&amp;CAPEX)'!F36-'Expenses (OPEX&amp;CAPEX)'!F37-'Expenses (OPEX&amp;CAPEX)'!F38</f>
        <v>-716666.66666666663</v>
      </c>
      <c r="G13" s="68">
        <f>-'Expenses (OPEX&amp;CAPEX)'!G36-'Expenses (OPEX&amp;CAPEX)'!G37-'Expenses (OPEX&amp;CAPEX)'!G38</f>
        <v>-716666.66666666663</v>
      </c>
      <c r="H13" s="68">
        <f>-'Expenses (OPEX&amp;CAPEX)'!H36-'Expenses (OPEX&amp;CAPEX)'!H37-'Expenses (OPEX&amp;CAPEX)'!H38</f>
        <v>-300000</v>
      </c>
      <c r="I13" s="68">
        <f>-'Expenses (OPEX&amp;CAPEX)'!I36-'Expenses (OPEX&amp;CAPEX)'!I37-'Expenses (OPEX&amp;CAPEX)'!I38</f>
        <v>-300000</v>
      </c>
      <c r="J13" s="68">
        <f>-'Expenses (OPEX&amp;CAPEX)'!J36-'Expenses (OPEX&amp;CAPEX)'!J37-'Expenses (OPEX&amp;CAPEX)'!J38</f>
        <v>-300000</v>
      </c>
      <c r="K13" s="68">
        <f>-'Expenses (OPEX&amp;CAPEX)'!K36-'Expenses (OPEX&amp;CAPEX)'!K37-'Expenses (OPEX&amp;CAPEX)'!K38</f>
        <v>0</v>
      </c>
      <c r="L13" s="68">
        <f>-'Expenses (OPEX&amp;CAPEX)'!L36-'Expenses (OPEX&amp;CAPEX)'!L37-'Expenses (OPEX&amp;CAPEX)'!L38</f>
        <v>0</v>
      </c>
      <c r="M13" s="68">
        <f>-'Expenses (OPEX&amp;CAPEX)'!M36-'Expenses (OPEX&amp;CAPEX)'!M37-'Expenses (OPEX&amp;CAPEX)'!M38</f>
        <v>0</v>
      </c>
      <c r="N13" s="68">
        <f>-'Expenses (OPEX&amp;CAPEX)'!N36-'Expenses (OPEX&amp;CAPEX)'!N37-'Expenses (OPEX&amp;CAPEX)'!N38</f>
        <v>0</v>
      </c>
      <c r="O13" s="68">
        <f>-'Expenses (OPEX&amp;CAPEX)'!O36-'Expenses (OPEX&amp;CAPEX)'!O37-'Expenses (OPEX&amp;CAPEX)'!O38</f>
        <v>0</v>
      </c>
      <c r="P13" s="68">
        <f>-'Expenses (OPEX&amp;CAPEX)'!P36-'Expenses (OPEX&amp;CAPEX)'!P37-'Expenses (OPEX&amp;CAPEX)'!P38</f>
        <v>0</v>
      </c>
      <c r="Q13" s="68">
        <f>-'Expenses (OPEX&amp;CAPEX)'!Q36-'Expenses (OPEX&amp;CAPEX)'!Q37-'Expenses (OPEX&amp;CAPEX)'!Q38</f>
        <v>0</v>
      </c>
      <c r="R13" s="68">
        <f>-'Expenses (OPEX&amp;CAPEX)'!R36-'Expenses (OPEX&amp;CAPEX)'!R37-'Expenses (OPEX&amp;CAPEX)'!R38</f>
        <v>0</v>
      </c>
      <c r="S13" s="68">
        <f>-'Expenses (OPEX&amp;CAPEX)'!S36-'Expenses (OPEX&amp;CAPEX)'!S37-'Expenses (OPEX&amp;CAPEX)'!S38</f>
        <v>0</v>
      </c>
      <c r="T13" s="68">
        <f>-'Expenses (OPEX&amp;CAPEX)'!T36-'Expenses (OPEX&amp;CAPEX)'!T37-'Expenses (OPEX&amp;CAPEX)'!T38</f>
        <v>0</v>
      </c>
      <c r="U13" s="68">
        <f>-'Expenses (OPEX&amp;CAPEX)'!U36-'Expenses (OPEX&amp;CAPEX)'!U37-'Expenses (OPEX&amp;CAPEX)'!U38</f>
        <v>0</v>
      </c>
      <c r="V13" s="68">
        <f>-'Expenses (OPEX&amp;CAPEX)'!V36-'Expenses (OPEX&amp;CAPEX)'!V37-'Expenses (OPEX&amp;CAPEX)'!V38</f>
        <v>0</v>
      </c>
      <c r="W13" s="68">
        <f>-'Expenses (OPEX&amp;CAPEX)'!W36-'Expenses (OPEX&amp;CAPEX)'!W37-'Expenses (OPEX&amp;CAPEX)'!W38</f>
        <v>0</v>
      </c>
      <c r="X13" s="68">
        <f>-'Expenses (OPEX&amp;CAPEX)'!X36-'Expenses (OPEX&amp;CAPEX)'!X37-'Expenses (OPEX&amp;CAPEX)'!X38</f>
        <v>0</v>
      </c>
      <c r="Y13" s="68">
        <f>-'Expenses (OPEX&amp;CAPEX)'!Y36-'Expenses (OPEX&amp;CAPEX)'!Y37-'Expenses (OPEX&amp;CAPEX)'!Y38</f>
        <v>0</v>
      </c>
      <c r="Z13" s="68">
        <f>-'Expenses (OPEX&amp;CAPEX)'!Z36-'Expenses (OPEX&amp;CAPEX)'!Z37-'Expenses (OPEX&amp;CAPEX)'!Z38</f>
        <v>0</v>
      </c>
      <c r="AA13" s="68">
        <f>-'Expenses (OPEX&amp;CAPEX)'!AA36-'Expenses (OPEX&amp;CAPEX)'!AA37-'Expenses (OPEX&amp;CAPEX)'!AA38</f>
        <v>0</v>
      </c>
      <c r="AB13" s="68">
        <f>-'Expenses (OPEX&amp;CAPEX)'!AB36-'Expenses (OPEX&amp;CAPEX)'!AB37-'Expenses (OPEX&amp;CAPEX)'!AB38</f>
        <v>0</v>
      </c>
      <c r="AC13" s="68">
        <f>-'Expenses (OPEX&amp;CAPEX)'!AC36-'Expenses (OPEX&amp;CAPEX)'!AC37-'Expenses (OPEX&amp;CAPEX)'!AC38</f>
        <v>0</v>
      </c>
      <c r="AD13" s="68">
        <f>-'Expenses (OPEX&amp;CAPEX)'!AD36-'Expenses (OPEX&amp;CAPEX)'!AD37-'Expenses (OPEX&amp;CAPEX)'!AD38</f>
        <v>0</v>
      </c>
      <c r="AE13" s="68">
        <f>-'Expenses (OPEX&amp;CAPEX)'!AE36-'Expenses (OPEX&amp;CAPEX)'!AE37-'Expenses (OPEX&amp;CAPEX)'!AE38</f>
        <v>0</v>
      </c>
      <c r="AF13" s="68">
        <f>-'Expenses (OPEX&amp;CAPEX)'!AF36-'Expenses (OPEX&amp;CAPEX)'!AF37-'Expenses (OPEX&amp;CAPEX)'!AF38</f>
        <v>0</v>
      </c>
      <c r="AG13" s="68">
        <f>-'Expenses (OPEX&amp;CAPEX)'!AG36-'Expenses (OPEX&amp;CAPEX)'!AG37-'Expenses (OPEX&amp;CAPEX)'!AG38</f>
        <v>0</v>
      </c>
      <c r="AH13" s="68">
        <f>-'Expenses (OPEX&amp;CAPEX)'!AH36-'Expenses (OPEX&amp;CAPEX)'!AH37-'Expenses (OPEX&amp;CAPEX)'!AH38</f>
        <v>0</v>
      </c>
      <c r="AI13" s="68">
        <f>-'Expenses (OPEX&amp;CAPEX)'!AI36-'Expenses (OPEX&amp;CAPEX)'!AI37-'Expenses (OPEX&amp;CAPEX)'!AI38</f>
        <v>0</v>
      </c>
      <c r="AJ13" s="68">
        <f>-'Expenses (OPEX&amp;CAPEX)'!AJ36-'Expenses (OPEX&amp;CAPEX)'!AJ37-'Expenses (OPEX&amp;CAPEX)'!AJ38</f>
        <v>0</v>
      </c>
      <c r="AK13" s="68">
        <f>-'Expenses (OPEX&amp;CAPEX)'!AK36-'Expenses (OPEX&amp;CAPEX)'!AK37-'Expenses (OPEX&amp;CAPEX)'!AK38</f>
        <v>0</v>
      </c>
      <c r="AL13" s="68">
        <f>-'Expenses (OPEX&amp;CAPEX)'!AL36-'Expenses (OPEX&amp;CAPEX)'!AL37-'Expenses (OPEX&amp;CAPEX)'!AL38</f>
        <v>0</v>
      </c>
      <c r="AM13" s="68">
        <f>-'Expenses (OPEX&amp;CAPEX)'!AM36-'Expenses (OPEX&amp;CAPEX)'!AM37-'Expenses (OPEX&amp;CAPEX)'!AM38</f>
        <v>0</v>
      </c>
      <c r="AN13" s="68">
        <f>-'Expenses (OPEX&amp;CAPEX)'!AN36-'Expenses (OPEX&amp;CAPEX)'!AN37-'Expenses (OPEX&amp;CAPEX)'!AN38</f>
        <v>0</v>
      </c>
      <c r="AO13" s="68">
        <f>-'Expenses (OPEX&amp;CAPEX)'!AO36-'Expenses (OPEX&amp;CAPEX)'!AO37-'Expenses (OPEX&amp;CAPEX)'!AO38</f>
        <v>0</v>
      </c>
      <c r="AP13" s="68">
        <f>-'Expenses (OPEX&amp;CAPEX)'!AP36-'Expenses (OPEX&amp;CAPEX)'!AP37-'Expenses (OPEX&amp;CAPEX)'!AP38</f>
        <v>0</v>
      </c>
      <c r="AQ13" s="68">
        <f>-'Expenses (OPEX&amp;CAPEX)'!AQ36-'Expenses (OPEX&amp;CAPEX)'!AQ37-'Expenses (OPEX&amp;CAPEX)'!AQ38</f>
        <v>0</v>
      </c>
      <c r="AR13" s="68">
        <f>-'Expenses (OPEX&amp;CAPEX)'!AR36-'Expenses (OPEX&amp;CAPEX)'!AR37-'Expenses (OPEX&amp;CAPEX)'!AR38</f>
        <v>0</v>
      </c>
      <c r="AS13" s="68">
        <f>-'Expenses (OPEX&amp;CAPEX)'!AS36-'Expenses (OPEX&amp;CAPEX)'!AS37-'Expenses (OPEX&amp;CAPEX)'!AS38</f>
        <v>0</v>
      </c>
      <c r="AT13" s="68">
        <f>-'Expenses (OPEX&amp;CAPEX)'!AT36-'Expenses (OPEX&amp;CAPEX)'!AT37-'Expenses (OPEX&amp;CAPEX)'!AT38</f>
        <v>0</v>
      </c>
      <c r="AU13" s="68">
        <f>-'Expenses (OPEX&amp;CAPEX)'!AU36-'Expenses (OPEX&amp;CAPEX)'!AU37-'Expenses (OPEX&amp;CAPEX)'!AU38</f>
        <v>0</v>
      </c>
      <c r="AV13" s="68">
        <f>-'Expenses (OPEX&amp;CAPEX)'!AV36-'Expenses (OPEX&amp;CAPEX)'!AV37-'Expenses (OPEX&amp;CAPEX)'!AV38</f>
        <v>0</v>
      </c>
      <c r="AW13" s="68">
        <f>-'Expenses (OPEX&amp;CAPEX)'!AW36-'Expenses (OPEX&amp;CAPEX)'!AW37-'Expenses (OPEX&amp;CAPEX)'!AW38</f>
        <v>0</v>
      </c>
      <c r="AX13" s="68">
        <f>-'Expenses (OPEX&amp;CAPEX)'!AX36-'Expenses (OPEX&amp;CAPEX)'!AX37-'Expenses (OPEX&amp;CAPEX)'!AX38</f>
        <v>0</v>
      </c>
      <c r="AY13" s="68">
        <f>-'Expenses (OPEX&amp;CAPEX)'!AY36-'Expenses (OPEX&amp;CAPEX)'!AY37-'Expenses (OPEX&amp;CAPEX)'!AY38</f>
        <v>0</v>
      </c>
      <c r="AZ13" s="68">
        <f>-'Expenses (OPEX&amp;CAPEX)'!AZ36-'Expenses (OPEX&amp;CAPEX)'!AZ37-'Expenses (OPEX&amp;CAPEX)'!AZ38</f>
        <v>0</v>
      </c>
      <c r="BA13" s="68">
        <f>-'Expenses (OPEX&amp;CAPEX)'!BA36-'Expenses (OPEX&amp;CAPEX)'!BA37-'Expenses (OPEX&amp;CAPEX)'!BA38</f>
        <v>0</v>
      </c>
      <c r="BB13" s="68">
        <f>-'Expenses (OPEX&amp;CAPEX)'!BB36-'Expenses (OPEX&amp;CAPEX)'!BB37-'Expenses (OPEX&amp;CAPEX)'!BB38</f>
        <v>0</v>
      </c>
      <c r="BC13" s="68">
        <f>-'Expenses (OPEX&amp;CAPEX)'!BC36-'Expenses (OPEX&amp;CAPEX)'!BC37-'Expenses (OPEX&amp;CAPEX)'!BC38</f>
        <v>0</v>
      </c>
      <c r="BD13" s="68">
        <f>-'Expenses (OPEX&amp;CAPEX)'!BD36-'Expenses (OPEX&amp;CAPEX)'!BD37-'Expenses (OPEX&amp;CAPEX)'!BD38</f>
        <v>0</v>
      </c>
      <c r="BE13" s="68">
        <f>-'Expenses (OPEX&amp;CAPEX)'!BE36-'Expenses (OPEX&amp;CAPEX)'!BE37-'Expenses (OPEX&amp;CAPEX)'!BE38</f>
        <v>0</v>
      </c>
      <c r="BF13" s="68">
        <f>-'Expenses (OPEX&amp;CAPEX)'!BF36-'Expenses (OPEX&amp;CAPEX)'!BF37-'Expenses (OPEX&amp;CAPEX)'!BF38</f>
        <v>0</v>
      </c>
      <c r="BG13" s="68">
        <f>-'Expenses (OPEX&amp;CAPEX)'!BG36-'Expenses (OPEX&amp;CAPEX)'!BG37-'Expenses (OPEX&amp;CAPEX)'!BG38</f>
        <v>0</v>
      </c>
      <c r="BH13" s="68">
        <f>-'Expenses (OPEX&amp;CAPEX)'!BH36-'Expenses (OPEX&amp;CAPEX)'!BH37-'Expenses (OPEX&amp;CAPEX)'!BH38</f>
        <v>0</v>
      </c>
      <c r="BI13" s="68">
        <f>-'Expenses (OPEX&amp;CAPEX)'!BI36-'Expenses (OPEX&amp;CAPEX)'!BI37-'Expenses (OPEX&amp;CAPEX)'!BI38</f>
        <v>0</v>
      </c>
      <c r="BJ13" s="68">
        <f>-'Expenses (OPEX&amp;CAPEX)'!BJ36-'Expenses (OPEX&amp;CAPEX)'!BJ37-'Expenses (OPEX&amp;CAPEX)'!BJ38</f>
        <v>0</v>
      </c>
      <c r="BK13" s="68">
        <f>-'Expenses (OPEX&amp;CAPEX)'!BK36-'Expenses (OPEX&amp;CAPEX)'!BK37-'Expenses (OPEX&amp;CAPEX)'!BK38</f>
        <v>0</v>
      </c>
      <c r="BL13" s="68">
        <f>-'Expenses (OPEX&amp;CAPEX)'!BL36-'Expenses (OPEX&amp;CAPEX)'!BL37-'Expenses (OPEX&amp;CAPEX)'!BL38</f>
        <v>0</v>
      </c>
      <c r="BM13" s="68">
        <f>-'Expenses (OPEX&amp;CAPEX)'!BM36-'Expenses (OPEX&amp;CAPEX)'!BM37-'Expenses (OPEX&amp;CAPEX)'!BM38</f>
        <v>0</v>
      </c>
      <c r="BN13" s="68">
        <f>-'Expenses (OPEX&amp;CAPEX)'!BN36-'Expenses (OPEX&amp;CAPEX)'!BN37-'Expenses (OPEX&amp;CAPEX)'!BN38</f>
        <v>0</v>
      </c>
      <c r="BO13" s="68">
        <f>-'Expenses (OPEX&amp;CAPEX)'!BO36-'Expenses (OPEX&amp;CAPEX)'!BO37-'Expenses (OPEX&amp;CAPEX)'!BO38</f>
        <v>0</v>
      </c>
      <c r="BR13" s="13" t="s">
        <v>150</v>
      </c>
      <c r="BS13" s="68"/>
      <c r="BT13" s="68"/>
      <c r="BU13" s="68">
        <f t="shared" si="0"/>
        <v>-2150000</v>
      </c>
      <c r="BV13" s="68">
        <f t="shared" si="1"/>
        <v>-2150000</v>
      </c>
      <c r="BW13" s="68">
        <f t="shared" si="2"/>
        <v>-900000</v>
      </c>
      <c r="BX13" s="68">
        <f t="shared" si="3"/>
        <v>0</v>
      </c>
      <c r="BY13" s="68">
        <f t="shared" si="4"/>
        <v>0</v>
      </c>
      <c r="BZ13" s="68">
        <f t="shared" si="5"/>
        <v>0</v>
      </c>
      <c r="CA13" s="68">
        <f t="shared" si="6"/>
        <v>0</v>
      </c>
      <c r="CB13" s="68">
        <f t="shared" si="7"/>
        <v>0</v>
      </c>
      <c r="CC13" s="68">
        <f t="shared" si="8"/>
        <v>0</v>
      </c>
      <c r="CD13" s="68">
        <f t="shared" si="9"/>
        <v>0</v>
      </c>
      <c r="CE13" s="68">
        <f t="shared" si="10"/>
        <v>0</v>
      </c>
      <c r="CF13" s="68">
        <f t="shared" si="11"/>
        <v>0</v>
      </c>
      <c r="CG13" s="68">
        <f t="shared" si="12"/>
        <v>0</v>
      </c>
      <c r="CH13" s="68">
        <f t="shared" si="13"/>
        <v>0</v>
      </c>
      <c r="CI13" s="68">
        <f t="shared" si="14"/>
        <v>0</v>
      </c>
      <c r="CJ13" s="68">
        <f t="shared" si="15"/>
        <v>0</v>
      </c>
      <c r="CK13" s="68">
        <f t="shared" si="16"/>
        <v>0</v>
      </c>
      <c r="CL13" s="68">
        <f t="shared" si="17"/>
        <v>0</v>
      </c>
      <c r="CM13" s="68">
        <f t="shared" si="18"/>
        <v>0</v>
      </c>
      <c r="CN13" s="68">
        <f t="shared" si="19"/>
        <v>0</v>
      </c>
      <c r="CO13" s="68">
        <f t="shared" si="20"/>
        <v>0</v>
      </c>
      <c r="CP13" s="68">
        <f t="shared" si="21"/>
        <v>0</v>
      </c>
      <c r="CS13" s="199" t="s">
        <v>150</v>
      </c>
      <c r="CT13" s="68">
        <f t="shared" si="22"/>
        <v>-4300000</v>
      </c>
      <c r="CU13" s="68">
        <f t="shared" si="23"/>
        <v>-900000</v>
      </c>
      <c r="CV13" s="68">
        <f t="shared" si="24"/>
        <v>0</v>
      </c>
      <c r="CW13" s="68">
        <f t="shared" si="25"/>
        <v>0</v>
      </c>
      <c r="CX13" s="68">
        <f t="shared" si="26"/>
        <v>0</v>
      </c>
      <c r="CY13" s="68">
        <f t="shared" si="27"/>
        <v>0</v>
      </c>
      <c r="DI13" s="68">
        <f>-'Expenses (OPEX&amp;CAPEX)'!DD36-'Expenses (OPEX&amp;CAPEX)'!DD37-'Expenses (OPEX&amp;CAPEX)'!DD38</f>
        <v>-5200000</v>
      </c>
      <c r="DJ13" s="68">
        <f>-'Expenses (OPEX&amp;CAPEX)'!DF36-'Expenses (OPEX&amp;CAPEX)'!DF37-'Expenses (OPEX&amp;CAPEX)'!DF38</f>
        <v>0</v>
      </c>
      <c r="DK13" s="68">
        <f>-'Expenses (OPEX&amp;CAPEX)'!DH36-'Expenses (OPEX&amp;CAPEX)'!DH37-'Expenses (OPEX&amp;CAPEX)'!DH38</f>
        <v>0</v>
      </c>
      <c r="DL13" s="68">
        <f>-'Expenses (OPEX&amp;CAPEX)'!DJ36-'Expenses (OPEX&amp;CAPEX)'!DJ37-'Expenses (OPEX&amp;CAPEX)'!DJ38</f>
        <v>0</v>
      </c>
      <c r="DM13" s="68">
        <f>-'Expenses (OPEX&amp;CAPEX)'!DL36-'Expenses (OPEX&amp;CAPEX)'!DL37-'Expenses (OPEX&amp;CAPEX)'!DL38</f>
        <v>0</v>
      </c>
    </row>
    <row r="14" spans="1:117" ht="15.5">
      <c r="A14" s="13" t="s">
        <v>151</v>
      </c>
      <c r="B14" s="68">
        <f>-'Expenses (OPEX&amp;CAPEX)'!B39</f>
        <v>0</v>
      </c>
      <c r="C14" s="68">
        <f>-'Expenses (OPEX&amp;CAPEX)'!C39</f>
        <v>0</v>
      </c>
      <c r="D14" s="68">
        <f>-'Expenses (OPEX&amp;CAPEX)'!D39</f>
        <v>0</v>
      </c>
      <c r="E14" s="68">
        <f>-'Expenses (OPEX&amp;CAPEX)'!E39</f>
        <v>-300000</v>
      </c>
      <c r="F14" s="68">
        <f>-'Expenses (OPEX&amp;CAPEX)'!F39</f>
        <v>0</v>
      </c>
      <c r="G14" s="68">
        <f>-'Expenses (OPEX&amp;CAPEX)'!G39</f>
        <v>0</v>
      </c>
      <c r="H14" s="68">
        <f>-'Expenses (OPEX&amp;CAPEX)'!H39</f>
        <v>0</v>
      </c>
      <c r="I14" s="68">
        <f>-'Expenses (OPEX&amp;CAPEX)'!I39</f>
        <v>0</v>
      </c>
      <c r="J14" s="68">
        <f>-'Expenses (OPEX&amp;CAPEX)'!J39</f>
        <v>-300000</v>
      </c>
      <c r="K14" s="68">
        <f>-'Expenses (OPEX&amp;CAPEX)'!K39</f>
        <v>0</v>
      </c>
      <c r="L14" s="68">
        <f>-'Expenses (OPEX&amp;CAPEX)'!L39</f>
        <v>0</v>
      </c>
      <c r="M14" s="68">
        <f>-'Expenses (OPEX&amp;CAPEX)'!M39</f>
        <v>0</v>
      </c>
      <c r="N14" s="68">
        <f>-'Expenses (OPEX&amp;CAPEX)'!N39</f>
        <v>0</v>
      </c>
      <c r="O14" s="68">
        <f>-'Expenses (OPEX&amp;CAPEX)'!O39</f>
        <v>0</v>
      </c>
      <c r="P14" s="68">
        <f>-'Expenses (OPEX&amp;CAPEX)'!P39</f>
        <v>0</v>
      </c>
      <c r="Q14" s="68">
        <f>-'Expenses (OPEX&amp;CAPEX)'!Q39</f>
        <v>0</v>
      </c>
      <c r="R14" s="68">
        <f>-'Expenses (OPEX&amp;CAPEX)'!R39</f>
        <v>0</v>
      </c>
      <c r="S14" s="68">
        <f>-'Expenses (OPEX&amp;CAPEX)'!S39</f>
        <v>0</v>
      </c>
      <c r="T14" s="68">
        <f>-'Expenses (OPEX&amp;CAPEX)'!T39</f>
        <v>0</v>
      </c>
      <c r="U14" s="68">
        <f>-'Expenses (OPEX&amp;CAPEX)'!U39</f>
        <v>0</v>
      </c>
      <c r="V14" s="68">
        <f>-'Expenses (OPEX&amp;CAPEX)'!V39</f>
        <v>0</v>
      </c>
      <c r="W14" s="68">
        <f>-'Expenses (OPEX&amp;CAPEX)'!W39</f>
        <v>0</v>
      </c>
      <c r="X14" s="68">
        <f>-'Expenses (OPEX&amp;CAPEX)'!X39</f>
        <v>0</v>
      </c>
      <c r="Y14" s="68">
        <f>-'Expenses (OPEX&amp;CAPEX)'!Y39</f>
        <v>0</v>
      </c>
      <c r="Z14" s="68">
        <f>-'Expenses (OPEX&amp;CAPEX)'!Z39</f>
        <v>0</v>
      </c>
      <c r="AA14" s="68">
        <f>-'Expenses (OPEX&amp;CAPEX)'!AA39</f>
        <v>0</v>
      </c>
      <c r="AB14" s="68">
        <f>-'Expenses (OPEX&amp;CAPEX)'!AB39</f>
        <v>0</v>
      </c>
      <c r="AC14" s="68">
        <f>-'Expenses (OPEX&amp;CAPEX)'!AC39</f>
        <v>0</v>
      </c>
      <c r="AD14" s="68">
        <f>-'Expenses (OPEX&amp;CAPEX)'!AD39</f>
        <v>0</v>
      </c>
      <c r="AE14" s="68">
        <f>-'Expenses (OPEX&amp;CAPEX)'!AE39</f>
        <v>0</v>
      </c>
      <c r="AF14" s="68">
        <f>-'Expenses (OPEX&amp;CAPEX)'!AF39</f>
        <v>0</v>
      </c>
      <c r="AG14" s="68">
        <f>-'Expenses (OPEX&amp;CAPEX)'!AG39</f>
        <v>0</v>
      </c>
      <c r="AH14" s="68">
        <f>-'Expenses (OPEX&amp;CAPEX)'!AH39</f>
        <v>0</v>
      </c>
      <c r="AI14" s="68">
        <f>-'Expenses (OPEX&amp;CAPEX)'!AI39</f>
        <v>0</v>
      </c>
      <c r="AJ14" s="68">
        <f>-'Expenses (OPEX&amp;CAPEX)'!AJ39</f>
        <v>0</v>
      </c>
      <c r="AK14" s="68">
        <f>-'Expenses (OPEX&amp;CAPEX)'!AK39</f>
        <v>0</v>
      </c>
      <c r="AL14" s="68">
        <f>-'Expenses (OPEX&amp;CAPEX)'!AL39</f>
        <v>0</v>
      </c>
      <c r="AM14" s="68">
        <f>-'Expenses (OPEX&amp;CAPEX)'!AM39</f>
        <v>0</v>
      </c>
      <c r="AN14" s="68">
        <f>-'Expenses (OPEX&amp;CAPEX)'!AN39</f>
        <v>0</v>
      </c>
      <c r="AO14" s="68">
        <f>-'Expenses (OPEX&amp;CAPEX)'!AO39</f>
        <v>0</v>
      </c>
      <c r="AP14" s="68">
        <f>-'Expenses (OPEX&amp;CAPEX)'!AP39</f>
        <v>0</v>
      </c>
      <c r="AQ14" s="68">
        <f>-'Expenses (OPEX&amp;CAPEX)'!AQ39</f>
        <v>0</v>
      </c>
      <c r="AR14" s="68">
        <f>-'Expenses (OPEX&amp;CAPEX)'!AR39</f>
        <v>0</v>
      </c>
      <c r="AS14" s="68">
        <f>-'Expenses (OPEX&amp;CAPEX)'!AS39</f>
        <v>0</v>
      </c>
      <c r="AT14" s="68">
        <f>-'Expenses (OPEX&amp;CAPEX)'!AT39</f>
        <v>0</v>
      </c>
      <c r="AU14" s="68">
        <f>-'Expenses (OPEX&amp;CAPEX)'!AU39</f>
        <v>0</v>
      </c>
      <c r="AV14" s="68">
        <f>-'Expenses (OPEX&amp;CAPEX)'!AV39</f>
        <v>0</v>
      </c>
      <c r="AW14" s="68">
        <f>-'Expenses (OPEX&amp;CAPEX)'!AW39</f>
        <v>0</v>
      </c>
      <c r="AX14" s="68">
        <f>-'Expenses (OPEX&amp;CAPEX)'!AX39</f>
        <v>0</v>
      </c>
      <c r="AY14" s="68">
        <f>-'Expenses (OPEX&amp;CAPEX)'!AY39</f>
        <v>0</v>
      </c>
      <c r="AZ14" s="68">
        <f>-'Expenses (OPEX&amp;CAPEX)'!AZ39</f>
        <v>0</v>
      </c>
      <c r="BA14" s="68">
        <f>-'Expenses (OPEX&amp;CAPEX)'!BA39</f>
        <v>0</v>
      </c>
      <c r="BB14" s="68">
        <f>-'Expenses (OPEX&amp;CAPEX)'!BB39</f>
        <v>0</v>
      </c>
      <c r="BC14" s="68">
        <f>-'Expenses (OPEX&amp;CAPEX)'!BC39</f>
        <v>0</v>
      </c>
      <c r="BD14" s="68">
        <f>-'Expenses (OPEX&amp;CAPEX)'!BD39</f>
        <v>0</v>
      </c>
      <c r="BE14" s="68">
        <f>-'Expenses (OPEX&amp;CAPEX)'!BE39</f>
        <v>0</v>
      </c>
      <c r="BF14" s="68">
        <f>-'Expenses (OPEX&amp;CAPEX)'!BF39</f>
        <v>0</v>
      </c>
      <c r="BG14" s="68">
        <f>-'Expenses (OPEX&amp;CAPEX)'!BG39</f>
        <v>0</v>
      </c>
      <c r="BH14" s="68">
        <f>-'Expenses (OPEX&amp;CAPEX)'!BH39</f>
        <v>0</v>
      </c>
      <c r="BI14" s="68">
        <f>-'Expenses (OPEX&amp;CAPEX)'!BI39</f>
        <v>0</v>
      </c>
      <c r="BJ14" s="68">
        <f>-'Expenses (OPEX&amp;CAPEX)'!BJ39</f>
        <v>0</v>
      </c>
      <c r="BK14" s="68">
        <f>-'Expenses (OPEX&amp;CAPEX)'!BK39</f>
        <v>0</v>
      </c>
      <c r="BL14" s="68">
        <f>-'Expenses (OPEX&amp;CAPEX)'!BL39</f>
        <v>0</v>
      </c>
      <c r="BM14" s="68">
        <f>-'Expenses (OPEX&amp;CAPEX)'!BM39</f>
        <v>0</v>
      </c>
      <c r="BN14" s="68">
        <f>-'Expenses (OPEX&amp;CAPEX)'!BN39</f>
        <v>0</v>
      </c>
      <c r="BO14" s="68">
        <f>-'Expenses (OPEX&amp;CAPEX)'!BO39</f>
        <v>0</v>
      </c>
      <c r="BR14" s="13" t="s">
        <v>151</v>
      </c>
      <c r="BS14" s="68"/>
      <c r="BT14" s="68"/>
      <c r="BU14" s="68">
        <f t="shared" si="0"/>
        <v>0</v>
      </c>
      <c r="BV14" s="68">
        <f t="shared" si="1"/>
        <v>-300000</v>
      </c>
      <c r="BW14" s="68">
        <f t="shared" si="2"/>
        <v>-300000</v>
      </c>
      <c r="BX14" s="68">
        <f t="shared" si="3"/>
        <v>0</v>
      </c>
      <c r="BY14" s="68">
        <f t="shared" si="4"/>
        <v>0</v>
      </c>
      <c r="BZ14" s="68">
        <f t="shared" si="5"/>
        <v>0</v>
      </c>
      <c r="CA14" s="68">
        <f t="shared" si="6"/>
        <v>0</v>
      </c>
      <c r="CB14" s="68">
        <f t="shared" si="7"/>
        <v>0</v>
      </c>
      <c r="CC14" s="68">
        <f t="shared" si="8"/>
        <v>0</v>
      </c>
      <c r="CD14" s="68">
        <f t="shared" si="9"/>
        <v>0</v>
      </c>
      <c r="CE14" s="68">
        <f t="shared" si="10"/>
        <v>0</v>
      </c>
      <c r="CF14" s="68">
        <f t="shared" si="11"/>
        <v>0</v>
      </c>
      <c r="CG14" s="68">
        <f t="shared" si="12"/>
        <v>0</v>
      </c>
      <c r="CH14" s="68">
        <f t="shared" si="13"/>
        <v>0</v>
      </c>
      <c r="CI14" s="68">
        <f t="shared" si="14"/>
        <v>0</v>
      </c>
      <c r="CJ14" s="68">
        <f t="shared" si="15"/>
        <v>0</v>
      </c>
      <c r="CK14" s="68">
        <f t="shared" si="16"/>
        <v>0</v>
      </c>
      <c r="CL14" s="68">
        <f t="shared" si="17"/>
        <v>0</v>
      </c>
      <c r="CM14" s="68">
        <f t="shared" si="18"/>
        <v>0</v>
      </c>
      <c r="CN14" s="68">
        <f t="shared" si="19"/>
        <v>0</v>
      </c>
      <c r="CO14" s="68">
        <f t="shared" si="20"/>
        <v>0</v>
      </c>
      <c r="CP14" s="68">
        <f t="shared" si="21"/>
        <v>0</v>
      </c>
      <c r="CS14" s="199" t="s">
        <v>151</v>
      </c>
      <c r="CT14" s="68">
        <f t="shared" si="22"/>
        <v>-300000</v>
      </c>
      <c r="CU14" s="68">
        <f t="shared" si="23"/>
        <v>-300000</v>
      </c>
      <c r="CV14" s="68">
        <f t="shared" si="24"/>
        <v>0</v>
      </c>
      <c r="CW14" s="68">
        <f t="shared" si="25"/>
        <v>0</v>
      </c>
      <c r="CX14" s="68">
        <f t="shared" si="26"/>
        <v>0</v>
      </c>
      <c r="CY14" s="68">
        <f t="shared" si="27"/>
        <v>0</v>
      </c>
      <c r="DI14" s="68">
        <f>-'Expenses (OPEX&amp;CAPEX)'!DD39</f>
        <v>-600000</v>
      </c>
      <c r="DJ14" s="68">
        <f>-'Expenses (OPEX&amp;CAPEX)'!DF39</f>
        <v>0</v>
      </c>
      <c r="DK14" s="68">
        <f>-'Expenses (OPEX&amp;CAPEX)'!DH39</f>
        <v>0</v>
      </c>
      <c r="DL14" s="68">
        <f>-'Expenses (OPEX&amp;CAPEX)'!DJ39</f>
        <v>0</v>
      </c>
      <c r="DM14" s="68">
        <f>-'Expenses (OPEX&amp;CAPEX)'!DL39</f>
        <v>0</v>
      </c>
    </row>
    <row r="15" spans="1:117" ht="15.5">
      <c r="A15" s="13" t="s">
        <v>152</v>
      </c>
      <c r="B15" s="68">
        <f>-'Expenses (OPEX&amp;CAPEX)'!B40</f>
        <v>0</v>
      </c>
      <c r="C15" s="68">
        <f>-'Expenses (OPEX&amp;CAPEX)'!C40</f>
        <v>0</v>
      </c>
      <c r="D15" s="68">
        <f>-'Expenses (OPEX&amp;CAPEX)'!D40</f>
        <v>0</v>
      </c>
      <c r="E15" s="68">
        <f>-'Expenses (OPEX&amp;CAPEX)'!E40</f>
        <v>0</v>
      </c>
      <c r="F15" s="68">
        <f>-'Expenses (OPEX&amp;CAPEX)'!F40</f>
        <v>0</v>
      </c>
      <c r="G15" s="68">
        <f>-'Expenses (OPEX&amp;CAPEX)'!G40</f>
        <v>0</v>
      </c>
      <c r="H15" s="68">
        <f>-'Expenses (OPEX&amp;CAPEX)'!H40</f>
        <v>-66666.666666666672</v>
      </c>
      <c r="I15" s="68">
        <f>-'Expenses (OPEX&amp;CAPEX)'!I40</f>
        <v>-66666.666666666672</v>
      </c>
      <c r="J15" s="68">
        <f>-'Expenses (OPEX&amp;CAPEX)'!J40</f>
        <v>-66666.666666666672</v>
      </c>
      <c r="K15" s="68">
        <f>-'Expenses (OPEX&amp;CAPEX)'!K40</f>
        <v>0</v>
      </c>
      <c r="L15" s="68">
        <f>-'Expenses (OPEX&amp;CAPEX)'!L40</f>
        <v>0</v>
      </c>
      <c r="M15" s="68">
        <f>-'Expenses (OPEX&amp;CAPEX)'!M40</f>
        <v>0</v>
      </c>
      <c r="N15" s="68">
        <f>-'Expenses (OPEX&amp;CAPEX)'!N40</f>
        <v>0</v>
      </c>
      <c r="O15" s="68">
        <f>-'Expenses (OPEX&amp;CAPEX)'!O40</f>
        <v>0</v>
      </c>
      <c r="P15" s="68">
        <f>-'Expenses (OPEX&amp;CAPEX)'!P40</f>
        <v>0</v>
      </c>
      <c r="Q15" s="68">
        <f>-'Expenses (OPEX&amp;CAPEX)'!Q40</f>
        <v>0</v>
      </c>
      <c r="R15" s="68">
        <f>-'Expenses (OPEX&amp;CAPEX)'!R40</f>
        <v>0</v>
      </c>
      <c r="S15" s="68">
        <f>-'Expenses (OPEX&amp;CAPEX)'!S40</f>
        <v>0</v>
      </c>
      <c r="T15" s="68">
        <f>-'Expenses (OPEX&amp;CAPEX)'!T40</f>
        <v>0</v>
      </c>
      <c r="U15" s="68">
        <f>-'Expenses (OPEX&amp;CAPEX)'!U40</f>
        <v>0</v>
      </c>
      <c r="V15" s="68">
        <f>-'Expenses (OPEX&amp;CAPEX)'!V40</f>
        <v>0</v>
      </c>
      <c r="W15" s="68">
        <f>-'Expenses (OPEX&amp;CAPEX)'!W40</f>
        <v>0</v>
      </c>
      <c r="X15" s="68">
        <f>-'Expenses (OPEX&amp;CAPEX)'!X40</f>
        <v>0</v>
      </c>
      <c r="Y15" s="68">
        <f>-'Expenses (OPEX&amp;CAPEX)'!Y40</f>
        <v>0</v>
      </c>
      <c r="Z15" s="68">
        <f>-'Expenses (OPEX&amp;CAPEX)'!Z40</f>
        <v>0</v>
      </c>
      <c r="AA15" s="68">
        <f>-'Expenses (OPEX&amp;CAPEX)'!AA40</f>
        <v>0</v>
      </c>
      <c r="AB15" s="68">
        <f>-'Expenses (OPEX&amp;CAPEX)'!AB40</f>
        <v>0</v>
      </c>
      <c r="AC15" s="68">
        <f>-'Expenses (OPEX&amp;CAPEX)'!AC40</f>
        <v>0</v>
      </c>
      <c r="AD15" s="68">
        <f>-'Expenses (OPEX&amp;CAPEX)'!AD40</f>
        <v>0</v>
      </c>
      <c r="AE15" s="68">
        <f>-'Expenses (OPEX&amp;CAPEX)'!AE40</f>
        <v>0</v>
      </c>
      <c r="AF15" s="68">
        <f>-'Expenses (OPEX&amp;CAPEX)'!AF40</f>
        <v>0</v>
      </c>
      <c r="AG15" s="68">
        <f>-'Expenses (OPEX&amp;CAPEX)'!AG40</f>
        <v>0</v>
      </c>
      <c r="AH15" s="68">
        <f>-'Expenses (OPEX&amp;CAPEX)'!AH40</f>
        <v>0</v>
      </c>
      <c r="AI15" s="68">
        <f>-'Expenses (OPEX&amp;CAPEX)'!AI40</f>
        <v>0</v>
      </c>
      <c r="AJ15" s="68">
        <f>-'Expenses (OPEX&amp;CAPEX)'!AJ40</f>
        <v>0</v>
      </c>
      <c r="AK15" s="68">
        <f>-'Expenses (OPEX&amp;CAPEX)'!AK40</f>
        <v>0</v>
      </c>
      <c r="AL15" s="68">
        <f>-'Expenses (OPEX&amp;CAPEX)'!AL40</f>
        <v>0</v>
      </c>
      <c r="AM15" s="68">
        <f>-'Expenses (OPEX&amp;CAPEX)'!AM40</f>
        <v>0</v>
      </c>
      <c r="AN15" s="68">
        <f>-'Expenses (OPEX&amp;CAPEX)'!AN40</f>
        <v>0</v>
      </c>
      <c r="AO15" s="68">
        <f>-'Expenses (OPEX&amp;CAPEX)'!AO40</f>
        <v>0</v>
      </c>
      <c r="AP15" s="68">
        <f>-'Expenses (OPEX&amp;CAPEX)'!AP40</f>
        <v>0</v>
      </c>
      <c r="AQ15" s="68">
        <f>-'Expenses (OPEX&amp;CAPEX)'!AQ40</f>
        <v>0</v>
      </c>
      <c r="AR15" s="68">
        <f>-'Expenses (OPEX&amp;CAPEX)'!AR40</f>
        <v>0</v>
      </c>
      <c r="AS15" s="68">
        <f>-'Expenses (OPEX&amp;CAPEX)'!AS40</f>
        <v>0</v>
      </c>
      <c r="AT15" s="68">
        <f>-'Expenses (OPEX&amp;CAPEX)'!AT40</f>
        <v>0</v>
      </c>
      <c r="AU15" s="68">
        <f>-'Expenses (OPEX&amp;CAPEX)'!AU40</f>
        <v>0</v>
      </c>
      <c r="AV15" s="68">
        <f>-'Expenses (OPEX&amp;CAPEX)'!AV40</f>
        <v>0</v>
      </c>
      <c r="AW15" s="68">
        <f>-'Expenses (OPEX&amp;CAPEX)'!AW40</f>
        <v>0</v>
      </c>
      <c r="AX15" s="68">
        <f>-'Expenses (OPEX&amp;CAPEX)'!AX40</f>
        <v>0</v>
      </c>
      <c r="AY15" s="68">
        <f>-'Expenses (OPEX&amp;CAPEX)'!AY40</f>
        <v>0</v>
      </c>
      <c r="AZ15" s="68">
        <f>-'Expenses (OPEX&amp;CAPEX)'!AZ40</f>
        <v>0</v>
      </c>
      <c r="BA15" s="68">
        <f>-'Expenses (OPEX&amp;CAPEX)'!BA40</f>
        <v>0</v>
      </c>
      <c r="BB15" s="68">
        <f>-'Expenses (OPEX&amp;CAPEX)'!BB40</f>
        <v>0</v>
      </c>
      <c r="BC15" s="68">
        <f>-'Expenses (OPEX&amp;CAPEX)'!BC40</f>
        <v>0</v>
      </c>
      <c r="BD15" s="68">
        <f>-'Expenses (OPEX&amp;CAPEX)'!BD40</f>
        <v>0</v>
      </c>
      <c r="BE15" s="68">
        <f>-'Expenses (OPEX&amp;CAPEX)'!BE40</f>
        <v>0</v>
      </c>
      <c r="BF15" s="68">
        <f>-'Expenses (OPEX&amp;CAPEX)'!BF40</f>
        <v>0</v>
      </c>
      <c r="BG15" s="68">
        <f>-'Expenses (OPEX&amp;CAPEX)'!BG40</f>
        <v>0</v>
      </c>
      <c r="BH15" s="68">
        <f>-'Expenses (OPEX&amp;CAPEX)'!BH40</f>
        <v>0</v>
      </c>
      <c r="BI15" s="68">
        <f>-'Expenses (OPEX&amp;CAPEX)'!BI40</f>
        <v>0</v>
      </c>
      <c r="BJ15" s="68">
        <f>-'Expenses (OPEX&amp;CAPEX)'!BJ40</f>
        <v>0</v>
      </c>
      <c r="BK15" s="68">
        <f>-'Expenses (OPEX&amp;CAPEX)'!BK40</f>
        <v>0</v>
      </c>
      <c r="BL15" s="68">
        <f>-'Expenses (OPEX&amp;CAPEX)'!BL40</f>
        <v>0</v>
      </c>
      <c r="BM15" s="68">
        <f>-'Expenses (OPEX&amp;CAPEX)'!BM40</f>
        <v>0</v>
      </c>
      <c r="BN15" s="68">
        <f>-'Expenses (OPEX&amp;CAPEX)'!BN40</f>
        <v>0</v>
      </c>
      <c r="BO15" s="68">
        <f>-'Expenses (OPEX&amp;CAPEX)'!BO40</f>
        <v>0</v>
      </c>
      <c r="BR15" s="13" t="s">
        <v>152</v>
      </c>
      <c r="BS15" s="68"/>
      <c r="BT15" s="68"/>
      <c r="BU15" s="68">
        <f t="shared" si="0"/>
        <v>0</v>
      </c>
      <c r="BV15" s="68">
        <f t="shared" si="1"/>
        <v>0</v>
      </c>
      <c r="BW15" s="68">
        <f t="shared" si="2"/>
        <v>-200000</v>
      </c>
      <c r="BX15" s="68">
        <f t="shared" si="3"/>
        <v>0</v>
      </c>
      <c r="BY15" s="68">
        <f t="shared" si="4"/>
        <v>0</v>
      </c>
      <c r="BZ15" s="68">
        <f t="shared" si="5"/>
        <v>0</v>
      </c>
      <c r="CA15" s="68">
        <f t="shared" si="6"/>
        <v>0</v>
      </c>
      <c r="CB15" s="68">
        <f t="shared" si="7"/>
        <v>0</v>
      </c>
      <c r="CC15" s="68">
        <f t="shared" si="8"/>
        <v>0</v>
      </c>
      <c r="CD15" s="68">
        <f t="shared" si="9"/>
        <v>0</v>
      </c>
      <c r="CE15" s="68">
        <f t="shared" si="10"/>
        <v>0</v>
      </c>
      <c r="CF15" s="68">
        <f t="shared" si="11"/>
        <v>0</v>
      </c>
      <c r="CG15" s="68">
        <f t="shared" si="12"/>
        <v>0</v>
      </c>
      <c r="CH15" s="68">
        <f t="shared" si="13"/>
        <v>0</v>
      </c>
      <c r="CI15" s="68">
        <f t="shared" si="14"/>
        <v>0</v>
      </c>
      <c r="CJ15" s="68">
        <f t="shared" si="15"/>
        <v>0</v>
      </c>
      <c r="CK15" s="68">
        <f t="shared" si="16"/>
        <v>0</v>
      </c>
      <c r="CL15" s="68">
        <f t="shared" si="17"/>
        <v>0</v>
      </c>
      <c r="CM15" s="68">
        <f t="shared" si="18"/>
        <v>0</v>
      </c>
      <c r="CN15" s="68">
        <f t="shared" si="19"/>
        <v>0</v>
      </c>
      <c r="CO15" s="68">
        <f t="shared" si="20"/>
        <v>0</v>
      </c>
      <c r="CP15" s="68">
        <f t="shared" si="21"/>
        <v>0</v>
      </c>
      <c r="CS15" s="199" t="s">
        <v>152</v>
      </c>
      <c r="CT15" s="68">
        <f t="shared" si="22"/>
        <v>0</v>
      </c>
      <c r="CU15" s="68">
        <f t="shared" si="23"/>
        <v>-200000</v>
      </c>
      <c r="CV15" s="68">
        <f t="shared" si="24"/>
        <v>0</v>
      </c>
      <c r="CW15" s="68">
        <f t="shared" si="25"/>
        <v>0</v>
      </c>
      <c r="CX15" s="68">
        <f t="shared" si="26"/>
        <v>0</v>
      </c>
      <c r="CY15" s="68">
        <f t="shared" si="27"/>
        <v>0</v>
      </c>
      <c r="DI15" s="68">
        <f>-'Expenses (OPEX&amp;CAPEX)'!DD40</f>
        <v>-200000</v>
      </c>
      <c r="DJ15" s="68">
        <f>-'Expenses (OPEX&amp;CAPEX)'!DF40</f>
        <v>0</v>
      </c>
      <c r="DK15" s="68">
        <f>-'Expenses (OPEX&amp;CAPEX)'!DH40</f>
        <v>0</v>
      </c>
      <c r="DL15" s="68">
        <f>-'Expenses (OPEX&amp;CAPEX)'!DJ40</f>
        <v>0</v>
      </c>
      <c r="DM15" s="68">
        <f>-'Expenses (OPEX&amp;CAPEX)'!DL40</f>
        <v>0</v>
      </c>
    </row>
    <row r="16" spans="1:117" ht="15.5">
      <c r="A16" s="13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R16" s="13"/>
      <c r="BS16" s="68"/>
      <c r="BT16" s="68"/>
      <c r="BU16" s="68">
        <f t="shared" si="0"/>
        <v>0</v>
      </c>
      <c r="BV16" s="68">
        <f t="shared" si="1"/>
        <v>0</v>
      </c>
      <c r="BW16" s="68">
        <f t="shared" si="2"/>
        <v>0</v>
      </c>
      <c r="BX16" s="68">
        <f t="shared" si="3"/>
        <v>0</v>
      </c>
      <c r="BY16" s="68">
        <f t="shared" si="4"/>
        <v>0</v>
      </c>
      <c r="BZ16" s="68">
        <f t="shared" si="5"/>
        <v>0</v>
      </c>
      <c r="CA16" s="68">
        <f t="shared" si="6"/>
        <v>0</v>
      </c>
      <c r="CB16" s="68">
        <f t="shared" si="7"/>
        <v>0</v>
      </c>
      <c r="CC16" s="68">
        <f t="shared" si="8"/>
        <v>0</v>
      </c>
      <c r="CD16" s="68">
        <f t="shared" si="9"/>
        <v>0</v>
      </c>
      <c r="CE16" s="68">
        <f t="shared" si="10"/>
        <v>0</v>
      </c>
      <c r="CF16" s="68">
        <f t="shared" si="11"/>
        <v>0</v>
      </c>
      <c r="CG16" s="68">
        <f t="shared" si="12"/>
        <v>0</v>
      </c>
      <c r="CH16" s="68">
        <f t="shared" si="13"/>
        <v>0</v>
      </c>
      <c r="CI16" s="68">
        <f t="shared" si="14"/>
        <v>0</v>
      </c>
      <c r="CJ16" s="68">
        <f t="shared" si="15"/>
        <v>0</v>
      </c>
      <c r="CK16" s="68">
        <f t="shared" si="16"/>
        <v>0</v>
      </c>
      <c r="CL16" s="68">
        <f t="shared" si="17"/>
        <v>0</v>
      </c>
      <c r="CM16" s="68">
        <f t="shared" si="18"/>
        <v>0</v>
      </c>
      <c r="CN16" s="68">
        <f t="shared" si="19"/>
        <v>0</v>
      </c>
      <c r="CO16" s="68">
        <f t="shared" si="20"/>
        <v>0</v>
      </c>
      <c r="CP16" s="68">
        <f t="shared" si="21"/>
        <v>0</v>
      </c>
      <c r="CS16" s="199"/>
      <c r="CT16" s="68">
        <f t="shared" si="22"/>
        <v>0</v>
      </c>
      <c r="CU16" s="68">
        <f t="shared" si="23"/>
        <v>0</v>
      </c>
      <c r="CV16" s="68">
        <f t="shared" si="24"/>
        <v>0</v>
      </c>
      <c r="CW16" s="68">
        <f t="shared" si="25"/>
        <v>0</v>
      </c>
      <c r="CX16" s="68">
        <f t="shared" si="26"/>
        <v>0</v>
      </c>
      <c r="CY16" s="68">
        <f t="shared" si="27"/>
        <v>0</v>
      </c>
      <c r="DI16" s="68"/>
      <c r="DJ16" s="68"/>
      <c r="DK16" s="68"/>
      <c r="DL16" s="68"/>
      <c r="DM16" s="68"/>
    </row>
    <row r="17" spans="1:117" ht="15.5">
      <c r="A17" s="96" t="s">
        <v>153</v>
      </c>
      <c r="B17" s="68">
        <f>SUM(B13:B16)</f>
        <v>-716666.66666666663</v>
      </c>
      <c r="C17" s="68">
        <f t="shared" ref="C17:K17" si="30">SUM(C13:C16)</f>
        <v>-716666.66666666663</v>
      </c>
      <c r="D17" s="68">
        <f t="shared" si="30"/>
        <v>-716666.66666666663</v>
      </c>
      <c r="E17" s="68">
        <f t="shared" si="30"/>
        <v>-1016666.6666666666</v>
      </c>
      <c r="F17" s="68">
        <f t="shared" si="30"/>
        <v>-716666.66666666663</v>
      </c>
      <c r="G17" s="68">
        <f t="shared" si="30"/>
        <v>-716666.66666666663</v>
      </c>
      <c r="H17" s="68">
        <f t="shared" si="30"/>
        <v>-366666.66666666669</v>
      </c>
      <c r="I17" s="68">
        <f t="shared" si="30"/>
        <v>-366666.66666666669</v>
      </c>
      <c r="J17" s="68">
        <f t="shared" si="30"/>
        <v>-666666.66666666663</v>
      </c>
      <c r="K17" s="68">
        <f t="shared" si="30"/>
        <v>0</v>
      </c>
      <c r="L17" s="68">
        <f t="shared" ref="L17:AN17" si="31">SUM(L13:L16)</f>
        <v>0</v>
      </c>
      <c r="M17" s="68">
        <f t="shared" si="31"/>
        <v>0</v>
      </c>
      <c r="N17" s="68">
        <f t="shared" si="31"/>
        <v>0</v>
      </c>
      <c r="O17" s="68">
        <f t="shared" si="31"/>
        <v>0</v>
      </c>
      <c r="P17" s="68">
        <f t="shared" si="31"/>
        <v>0</v>
      </c>
      <c r="Q17" s="68">
        <f t="shared" si="31"/>
        <v>0</v>
      </c>
      <c r="R17" s="68">
        <f t="shared" si="31"/>
        <v>0</v>
      </c>
      <c r="S17" s="68">
        <f t="shared" si="31"/>
        <v>0</v>
      </c>
      <c r="T17" s="68">
        <f t="shared" si="31"/>
        <v>0</v>
      </c>
      <c r="U17" s="68">
        <f t="shared" si="31"/>
        <v>0</v>
      </c>
      <c r="V17" s="68">
        <f t="shared" si="31"/>
        <v>0</v>
      </c>
      <c r="W17" s="68">
        <f t="shared" si="31"/>
        <v>0</v>
      </c>
      <c r="X17" s="68">
        <f t="shared" si="31"/>
        <v>0</v>
      </c>
      <c r="Y17" s="68">
        <f t="shared" si="31"/>
        <v>0</v>
      </c>
      <c r="Z17" s="68">
        <f t="shared" si="31"/>
        <v>0</v>
      </c>
      <c r="AA17" s="68">
        <f t="shared" si="31"/>
        <v>0</v>
      </c>
      <c r="AB17" s="68">
        <f t="shared" si="31"/>
        <v>0</v>
      </c>
      <c r="AC17" s="68">
        <f t="shared" si="31"/>
        <v>0</v>
      </c>
      <c r="AD17" s="68">
        <f t="shared" si="31"/>
        <v>0</v>
      </c>
      <c r="AE17" s="68">
        <f t="shared" si="31"/>
        <v>0</v>
      </c>
      <c r="AF17" s="68">
        <f t="shared" si="31"/>
        <v>0</v>
      </c>
      <c r="AG17" s="68">
        <f t="shared" si="31"/>
        <v>0</v>
      </c>
      <c r="AH17" s="68">
        <f t="shared" si="31"/>
        <v>0</v>
      </c>
      <c r="AI17" s="68">
        <f t="shared" si="31"/>
        <v>0</v>
      </c>
      <c r="AJ17" s="68">
        <f t="shared" si="31"/>
        <v>0</v>
      </c>
      <c r="AK17" s="68">
        <f t="shared" si="31"/>
        <v>0</v>
      </c>
      <c r="AL17" s="68">
        <f t="shared" si="31"/>
        <v>0</v>
      </c>
      <c r="AM17" s="68">
        <f t="shared" si="31"/>
        <v>0</v>
      </c>
      <c r="AN17" s="68">
        <f t="shared" si="31"/>
        <v>0</v>
      </c>
      <c r="AO17" s="68">
        <f t="shared" ref="AO17:BI17" si="32">SUM(AO13:AO16)</f>
        <v>0</v>
      </c>
      <c r="AP17" s="68">
        <f t="shared" si="32"/>
        <v>0</v>
      </c>
      <c r="AQ17" s="68">
        <f t="shared" si="32"/>
        <v>0</v>
      </c>
      <c r="AR17" s="68">
        <f t="shared" si="32"/>
        <v>0</v>
      </c>
      <c r="AS17" s="68">
        <f t="shared" si="32"/>
        <v>0</v>
      </c>
      <c r="AT17" s="68">
        <f t="shared" si="32"/>
        <v>0</v>
      </c>
      <c r="AU17" s="68">
        <f t="shared" si="32"/>
        <v>0</v>
      </c>
      <c r="AV17" s="68">
        <f t="shared" si="32"/>
        <v>0</v>
      </c>
      <c r="AW17" s="68">
        <f t="shared" si="32"/>
        <v>0</v>
      </c>
      <c r="AX17" s="68">
        <f t="shared" si="32"/>
        <v>0</v>
      </c>
      <c r="AY17" s="68">
        <f t="shared" si="32"/>
        <v>0</v>
      </c>
      <c r="AZ17" s="68">
        <f t="shared" si="32"/>
        <v>0</v>
      </c>
      <c r="BA17" s="68">
        <f t="shared" si="32"/>
        <v>0</v>
      </c>
      <c r="BB17" s="68">
        <f t="shared" si="32"/>
        <v>0</v>
      </c>
      <c r="BC17" s="68">
        <f t="shared" si="32"/>
        <v>0</v>
      </c>
      <c r="BD17" s="68">
        <f t="shared" si="32"/>
        <v>0</v>
      </c>
      <c r="BE17" s="68">
        <f t="shared" si="32"/>
        <v>0</v>
      </c>
      <c r="BF17" s="68">
        <f t="shared" si="32"/>
        <v>0</v>
      </c>
      <c r="BG17" s="68">
        <f t="shared" si="32"/>
        <v>0</v>
      </c>
      <c r="BH17" s="68">
        <f t="shared" si="32"/>
        <v>0</v>
      </c>
      <c r="BI17" s="68">
        <f t="shared" si="32"/>
        <v>0</v>
      </c>
      <c r="BJ17" s="68">
        <f t="shared" ref="BJ17:BO17" si="33">SUM(BJ13:BJ16)</f>
        <v>0</v>
      </c>
      <c r="BK17" s="68">
        <f t="shared" si="33"/>
        <v>0</v>
      </c>
      <c r="BL17" s="68">
        <f t="shared" si="33"/>
        <v>0</v>
      </c>
      <c r="BM17" s="68">
        <f t="shared" si="33"/>
        <v>0</v>
      </c>
      <c r="BN17" s="68">
        <f t="shared" si="33"/>
        <v>0</v>
      </c>
      <c r="BO17" s="68">
        <f t="shared" si="33"/>
        <v>0</v>
      </c>
      <c r="BR17" s="96" t="s">
        <v>153</v>
      </c>
      <c r="BS17" s="68"/>
      <c r="BT17" s="68"/>
      <c r="BU17" s="68">
        <f t="shared" si="0"/>
        <v>-2150000</v>
      </c>
      <c r="BV17" s="68">
        <f t="shared" si="1"/>
        <v>-2450000</v>
      </c>
      <c r="BW17" s="68">
        <f t="shared" si="2"/>
        <v>-1400000</v>
      </c>
      <c r="BX17" s="68">
        <f t="shared" si="3"/>
        <v>0</v>
      </c>
      <c r="BY17" s="68">
        <f t="shared" si="4"/>
        <v>0</v>
      </c>
      <c r="BZ17" s="68">
        <f t="shared" si="5"/>
        <v>0</v>
      </c>
      <c r="CA17" s="68">
        <f t="shared" si="6"/>
        <v>0</v>
      </c>
      <c r="CB17" s="68">
        <f t="shared" si="7"/>
        <v>0</v>
      </c>
      <c r="CC17" s="68">
        <f t="shared" si="8"/>
        <v>0</v>
      </c>
      <c r="CD17" s="68">
        <f t="shared" si="9"/>
        <v>0</v>
      </c>
      <c r="CE17" s="68">
        <f t="shared" si="10"/>
        <v>0</v>
      </c>
      <c r="CF17" s="68">
        <f t="shared" si="11"/>
        <v>0</v>
      </c>
      <c r="CG17" s="68">
        <f t="shared" si="12"/>
        <v>0</v>
      </c>
      <c r="CH17" s="68">
        <f t="shared" si="13"/>
        <v>0</v>
      </c>
      <c r="CI17" s="68">
        <f t="shared" si="14"/>
        <v>0</v>
      </c>
      <c r="CJ17" s="68">
        <f t="shared" si="15"/>
        <v>0</v>
      </c>
      <c r="CK17" s="68">
        <f t="shared" si="16"/>
        <v>0</v>
      </c>
      <c r="CL17" s="68">
        <f t="shared" si="17"/>
        <v>0</v>
      </c>
      <c r="CM17" s="68">
        <f t="shared" si="18"/>
        <v>0</v>
      </c>
      <c r="CN17" s="68">
        <f t="shared" si="19"/>
        <v>0</v>
      </c>
      <c r="CO17" s="68">
        <f t="shared" si="20"/>
        <v>0</v>
      </c>
      <c r="CP17" s="68">
        <f t="shared" si="21"/>
        <v>0</v>
      </c>
      <c r="CS17" s="248" t="s">
        <v>153</v>
      </c>
      <c r="CT17" s="68">
        <f t="shared" si="22"/>
        <v>-4600000</v>
      </c>
      <c r="CU17" s="68">
        <f t="shared" si="23"/>
        <v>-1400000</v>
      </c>
      <c r="CV17" s="68">
        <f t="shared" si="24"/>
        <v>0</v>
      </c>
      <c r="CW17" s="68">
        <f t="shared" si="25"/>
        <v>0</v>
      </c>
      <c r="CX17" s="68">
        <f t="shared" si="26"/>
        <v>0</v>
      </c>
      <c r="CY17" s="68">
        <f t="shared" si="27"/>
        <v>0</v>
      </c>
      <c r="DI17" s="68">
        <f>SUM(DI13:DI16)</f>
        <v>-6000000</v>
      </c>
      <c r="DJ17" s="68">
        <f>SUM(DJ13:DJ16)</f>
        <v>0</v>
      </c>
      <c r="DK17" s="68">
        <f>SUM(DK13:DK16)</f>
        <v>0</v>
      </c>
      <c r="DL17" s="68">
        <f>SUM(DL13:DL16)</f>
        <v>0</v>
      </c>
      <c r="DM17" s="68">
        <f>SUM(DM13:DM16)</f>
        <v>0</v>
      </c>
    </row>
    <row r="18" spans="1:117" ht="15.5">
      <c r="A18" s="94" t="s">
        <v>154</v>
      </c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R18" s="94" t="s">
        <v>154</v>
      </c>
      <c r="BS18" s="68"/>
      <c r="BT18" s="68"/>
      <c r="BU18" s="68">
        <f t="shared" si="0"/>
        <v>0</v>
      </c>
      <c r="BV18" s="68">
        <f t="shared" si="1"/>
        <v>0</v>
      </c>
      <c r="BW18" s="68">
        <f t="shared" si="2"/>
        <v>0</v>
      </c>
      <c r="BX18" s="68">
        <f t="shared" si="3"/>
        <v>0</v>
      </c>
      <c r="BY18" s="68">
        <f t="shared" si="4"/>
        <v>0</v>
      </c>
      <c r="BZ18" s="68">
        <f t="shared" si="5"/>
        <v>0</v>
      </c>
      <c r="CA18" s="68">
        <f t="shared" si="6"/>
        <v>0</v>
      </c>
      <c r="CB18" s="68">
        <f t="shared" si="7"/>
        <v>0</v>
      </c>
      <c r="CC18" s="68">
        <f t="shared" si="8"/>
        <v>0</v>
      </c>
      <c r="CD18" s="68">
        <f t="shared" si="9"/>
        <v>0</v>
      </c>
      <c r="CE18" s="68">
        <f t="shared" si="10"/>
        <v>0</v>
      </c>
      <c r="CF18" s="68">
        <f t="shared" si="11"/>
        <v>0</v>
      </c>
      <c r="CG18" s="68">
        <f t="shared" si="12"/>
        <v>0</v>
      </c>
      <c r="CH18" s="68">
        <f t="shared" si="13"/>
        <v>0</v>
      </c>
      <c r="CI18" s="68">
        <f t="shared" si="14"/>
        <v>0</v>
      </c>
      <c r="CJ18" s="68">
        <f t="shared" si="15"/>
        <v>0</v>
      </c>
      <c r="CK18" s="68">
        <f t="shared" si="16"/>
        <v>0</v>
      </c>
      <c r="CL18" s="68">
        <f t="shared" si="17"/>
        <v>0</v>
      </c>
      <c r="CM18" s="68">
        <f t="shared" si="18"/>
        <v>0</v>
      </c>
      <c r="CN18" s="68">
        <f t="shared" si="19"/>
        <v>0</v>
      </c>
      <c r="CO18" s="68">
        <f t="shared" si="20"/>
        <v>0</v>
      </c>
      <c r="CP18" s="68">
        <f t="shared" si="21"/>
        <v>0</v>
      </c>
      <c r="CS18" s="243" t="s">
        <v>154</v>
      </c>
      <c r="CT18" s="68">
        <f t="shared" si="22"/>
        <v>0</v>
      </c>
      <c r="CU18" s="68">
        <f t="shared" si="23"/>
        <v>0</v>
      </c>
      <c r="CV18" s="68">
        <f t="shared" si="24"/>
        <v>0</v>
      </c>
      <c r="CW18" s="68">
        <f t="shared" si="25"/>
        <v>0</v>
      </c>
      <c r="CX18" s="68">
        <f t="shared" si="26"/>
        <v>0</v>
      </c>
      <c r="CY18" s="68">
        <f t="shared" si="27"/>
        <v>0</v>
      </c>
      <c r="DI18" s="68"/>
      <c r="DJ18" s="68"/>
      <c r="DK18" s="68"/>
      <c r="DL18" s="68"/>
      <c r="DM18" s="68"/>
    </row>
    <row r="19" spans="1:117" ht="15.5">
      <c r="A19" s="199" t="s">
        <v>160</v>
      </c>
      <c r="B19" s="68">
        <f>'Ключевые условия (Assumptions)'!C78</f>
        <v>15000000</v>
      </c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R19" s="13" t="s">
        <v>160</v>
      </c>
      <c r="BS19" s="68"/>
      <c r="BT19" s="68"/>
      <c r="BU19" s="68">
        <f t="shared" si="0"/>
        <v>15000000</v>
      </c>
      <c r="BV19" s="68">
        <f t="shared" si="1"/>
        <v>0</v>
      </c>
      <c r="BW19" s="68">
        <f t="shared" si="2"/>
        <v>0</v>
      </c>
      <c r="BX19" s="68">
        <f t="shared" si="3"/>
        <v>0</v>
      </c>
      <c r="BY19" s="68">
        <f t="shared" si="4"/>
        <v>0</v>
      </c>
      <c r="BZ19" s="68">
        <f t="shared" si="5"/>
        <v>0</v>
      </c>
      <c r="CA19" s="68">
        <f t="shared" si="6"/>
        <v>0</v>
      </c>
      <c r="CB19" s="68">
        <f t="shared" si="7"/>
        <v>0</v>
      </c>
      <c r="CC19" s="68">
        <f t="shared" si="8"/>
        <v>0</v>
      </c>
      <c r="CD19" s="68">
        <f t="shared" si="9"/>
        <v>0</v>
      </c>
      <c r="CE19" s="68">
        <f t="shared" si="10"/>
        <v>0</v>
      </c>
      <c r="CF19" s="68">
        <f t="shared" si="11"/>
        <v>0</v>
      </c>
      <c r="CG19" s="68">
        <f t="shared" si="12"/>
        <v>0</v>
      </c>
      <c r="CH19" s="68">
        <f t="shared" si="13"/>
        <v>0</v>
      </c>
      <c r="CI19" s="68">
        <f t="shared" si="14"/>
        <v>0</v>
      </c>
      <c r="CJ19" s="68">
        <f t="shared" si="15"/>
        <v>0</v>
      </c>
      <c r="CK19" s="68">
        <f t="shared" si="16"/>
        <v>0</v>
      </c>
      <c r="CL19" s="68">
        <f t="shared" si="17"/>
        <v>0</v>
      </c>
      <c r="CM19" s="68">
        <f t="shared" si="18"/>
        <v>0</v>
      </c>
      <c r="CN19" s="68">
        <f t="shared" si="19"/>
        <v>0</v>
      </c>
      <c r="CO19" s="68">
        <f t="shared" si="20"/>
        <v>0</v>
      </c>
      <c r="CP19" s="68">
        <f t="shared" si="21"/>
        <v>0</v>
      </c>
      <c r="CS19" s="199" t="s">
        <v>160</v>
      </c>
      <c r="CT19" s="68">
        <f t="shared" si="22"/>
        <v>15000000</v>
      </c>
      <c r="CU19" s="68">
        <f t="shared" si="23"/>
        <v>0</v>
      </c>
      <c r="CV19" s="68">
        <f t="shared" si="24"/>
        <v>0</v>
      </c>
      <c r="CW19" s="68">
        <f t="shared" si="25"/>
        <v>0</v>
      </c>
      <c r="CX19" s="68">
        <f t="shared" si="26"/>
        <v>0</v>
      </c>
      <c r="CY19" s="68">
        <f t="shared" si="27"/>
        <v>0</v>
      </c>
      <c r="DI19" s="68"/>
      <c r="DJ19" s="68"/>
      <c r="DK19" s="68"/>
      <c r="DL19" s="68"/>
      <c r="DM19" s="68"/>
    </row>
    <row r="20" spans="1:117" ht="15.5">
      <c r="A20" s="199" t="s">
        <v>156</v>
      </c>
      <c r="B20" s="68"/>
      <c r="C20" s="68"/>
      <c r="D20" s="68"/>
      <c r="E20" s="68"/>
      <c r="F20" s="68"/>
      <c r="G20" s="68"/>
      <c r="H20" s="68"/>
      <c r="I20" s="68"/>
      <c r="J20" s="68"/>
      <c r="K20" s="68">
        <v>5000000</v>
      </c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R20" s="13" t="s">
        <v>156</v>
      </c>
      <c r="BS20" s="68"/>
      <c r="BT20" s="68"/>
      <c r="BU20" s="68">
        <f t="shared" si="0"/>
        <v>0</v>
      </c>
      <c r="BV20" s="68">
        <f t="shared" si="1"/>
        <v>0</v>
      </c>
      <c r="BW20" s="68">
        <f t="shared" si="2"/>
        <v>0</v>
      </c>
      <c r="BX20" s="68">
        <f t="shared" si="3"/>
        <v>5000000</v>
      </c>
      <c r="BY20" s="68">
        <f t="shared" si="4"/>
        <v>0</v>
      </c>
      <c r="BZ20" s="68">
        <f t="shared" si="5"/>
        <v>0</v>
      </c>
      <c r="CA20" s="68">
        <f t="shared" si="6"/>
        <v>0</v>
      </c>
      <c r="CB20" s="68">
        <f t="shared" si="7"/>
        <v>0</v>
      </c>
      <c r="CC20" s="68">
        <f t="shared" si="8"/>
        <v>0</v>
      </c>
      <c r="CD20" s="68">
        <f t="shared" si="9"/>
        <v>0</v>
      </c>
      <c r="CE20" s="68">
        <f t="shared" si="10"/>
        <v>0</v>
      </c>
      <c r="CF20" s="68">
        <f t="shared" si="11"/>
        <v>0</v>
      </c>
      <c r="CG20" s="68">
        <f t="shared" si="12"/>
        <v>0</v>
      </c>
      <c r="CH20" s="68">
        <f t="shared" si="13"/>
        <v>0</v>
      </c>
      <c r="CI20" s="68">
        <f t="shared" si="14"/>
        <v>0</v>
      </c>
      <c r="CJ20" s="68">
        <f t="shared" si="15"/>
        <v>0</v>
      </c>
      <c r="CK20" s="68">
        <f t="shared" si="16"/>
        <v>0</v>
      </c>
      <c r="CL20" s="68">
        <f t="shared" si="17"/>
        <v>0</v>
      </c>
      <c r="CM20" s="68">
        <f t="shared" si="18"/>
        <v>0</v>
      </c>
      <c r="CN20" s="68">
        <f t="shared" si="19"/>
        <v>0</v>
      </c>
      <c r="CO20" s="68">
        <f t="shared" si="20"/>
        <v>0</v>
      </c>
      <c r="CP20" s="68">
        <f t="shared" si="21"/>
        <v>0</v>
      </c>
      <c r="CS20" s="199" t="s">
        <v>156</v>
      </c>
      <c r="CT20" s="68">
        <f t="shared" si="22"/>
        <v>0</v>
      </c>
      <c r="CU20" s="68">
        <f t="shared" si="23"/>
        <v>5000000</v>
      </c>
      <c r="CV20" s="68">
        <f t="shared" si="24"/>
        <v>0</v>
      </c>
      <c r="CW20" s="68">
        <f t="shared" si="25"/>
        <v>0</v>
      </c>
      <c r="CX20" s="68">
        <f t="shared" si="26"/>
        <v>0</v>
      </c>
      <c r="CY20" s="68">
        <f t="shared" si="27"/>
        <v>0</v>
      </c>
      <c r="DI20" s="68"/>
      <c r="DJ20" s="68"/>
      <c r="DK20" s="68"/>
      <c r="DL20" s="68"/>
      <c r="DM20" s="68"/>
    </row>
    <row r="21" spans="1:117" ht="15.5">
      <c r="A21" s="199" t="s">
        <v>155</v>
      </c>
      <c r="B21" s="68">
        <f>'Ключевые условия (Assumptions)'!C86</f>
        <v>5000000</v>
      </c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R21" s="95" t="s">
        <v>155</v>
      </c>
      <c r="BS21" s="68"/>
      <c r="BT21" s="68"/>
      <c r="BU21" s="68">
        <f t="shared" si="0"/>
        <v>5000000</v>
      </c>
      <c r="BV21" s="68">
        <f t="shared" si="1"/>
        <v>0</v>
      </c>
      <c r="BW21" s="68">
        <f t="shared" si="2"/>
        <v>0</v>
      </c>
      <c r="BX21" s="68">
        <f t="shared" si="3"/>
        <v>0</v>
      </c>
      <c r="BY21" s="68">
        <f t="shared" si="4"/>
        <v>0</v>
      </c>
      <c r="BZ21" s="68">
        <f t="shared" si="5"/>
        <v>0</v>
      </c>
      <c r="CA21" s="68">
        <f t="shared" si="6"/>
        <v>0</v>
      </c>
      <c r="CB21" s="68">
        <f t="shared" si="7"/>
        <v>0</v>
      </c>
      <c r="CC21" s="68">
        <f t="shared" si="8"/>
        <v>0</v>
      </c>
      <c r="CD21" s="68">
        <f t="shared" si="9"/>
        <v>0</v>
      </c>
      <c r="CE21" s="68">
        <f t="shared" si="10"/>
        <v>0</v>
      </c>
      <c r="CF21" s="68">
        <f t="shared" si="11"/>
        <v>0</v>
      </c>
      <c r="CG21" s="68">
        <f t="shared" si="12"/>
        <v>0</v>
      </c>
      <c r="CH21" s="68">
        <f t="shared" si="13"/>
        <v>0</v>
      </c>
      <c r="CI21" s="68">
        <f t="shared" si="14"/>
        <v>0</v>
      </c>
      <c r="CJ21" s="68">
        <f t="shared" si="15"/>
        <v>0</v>
      </c>
      <c r="CK21" s="68">
        <f t="shared" si="16"/>
        <v>0</v>
      </c>
      <c r="CL21" s="68">
        <f t="shared" si="17"/>
        <v>0</v>
      </c>
      <c r="CM21" s="68">
        <f t="shared" si="18"/>
        <v>0</v>
      </c>
      <c r="CN21" s="68">
        <f t="shared" si="19"/>
        <v>0</v>
      </c>
      <c r="CO21" s="68">
        <f t="shared" si="20"/>
        <v>0</v>
      </c>
      <c r="CP21" s="68">
        <f t="shared" si="21"/>
        <v>0</v>
      </c>
      <c r="CS21" s="199" t="s">
        <v>155</v>
      </c>
      <c r="CT21" s="68">
        <f t="shared" si="22"/>
        <v>5000000</v>
      </c>
      <c r="CU21" s="68">
        <f t="shared" si="23"/>
        <v>0</v>
      </c>
      <c r="CV21" s="68">
        <f t="shared" si="24"/>
        <v>0</v>
      </c>
      <c r="CW21" s="68">
        <f t="shared" si="25"/>
        <v>0</v>
      </c>
      <c r="CX21" s="68">
        <f t="shared" si="26"/>
        <v>0</v>
      </c>
      <c r="CY21" s="68">
        <f t="shared" si="27"/>
        <v>0</v>
      </c>
      <c r="DI21" s="68"/>
      <c r="DJ21" s="68"/>
      <c r="DK21" s="68"/>
      <c r="DL21" s="68"/>
      <c r="DM21" s="68"/>
    </row>
    <row r="22" spans="1:117" ht="15.5">
      <c r="A22" s="199" t="s">
        <v>264</v>
      </c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>
        <f>-'Ключевые условия (Assumptions)'!$C$78*'Ключевые условия (Assumptions)'!$C$79</f>
        <v>-3000000</v>
      </c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>
        <f>-'Ключевые условия (Assumptions)'!$C$78*'Ключевые условия (Assumptions)'!$C$79</f>
        <v>-3000000</v>
      </c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>
        <f>-'Ключевые условия (Assumptions)'!$C$78*'Ключевые условия (Assumptions)'!$C$79</f>
        <v>-3000000</v>
      </c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>
        <f>-'Ключевые условия (Assumptions)'!$C$78*'Ключевые условия (Assumptions)'!$C$79</f>
        <v>-3000000</v>
      </c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>
        <f>-'Ключевые условия (Assumptions)'!$C$78*'Ключевые условия (Assumptions)'!$C$79</f>
        <v>-3000000</v>
      </c>
      <c r="BJ22" s="68"/>
      <c r="BK22" s="68"/>
      <c r="BL22" s="68"/>
      <c r="BM22" s="68"/>
      <c r="BN22" s="68"/>
      <c r="BO22" s="68"/>
      <c r="BR22" s="95" t="s">
        <v>169</v>
      </c>
      <c r="BS22" s="68"/>
      <c r="BT22" s="68"/>
      <c r="BU22" s="68">
        <f t="shared" si="0"/>
        <v>0</v>
      </c>
      <c r="BV22" s="68">
        <f t="shared" si="1"/>
        <v>0</v>
      </c>
      <c r="BW22" s="68">
        <f t="shared" si="2"/>
        <v>0</v>
      </c>
      <c r="BX22" s="68">
        <f t="shared" si="3"/>
        <v>-3000000</v>
      </c>
      <c r="BY22" s="68">
        <f t="shared" si="4"/>
        <v>0</v>
      </c>
      <c r="BZ22" s="68">
        <f t="shared" si="5"/>
        <v>0</v>
      </c>
      <c r="CA22" s="68">
        <f t="shared" si="6"/>
        <v>0</v>
      </c>
      <c r="CB22" s="68">
        <f t="shared" si="7"/>
        <v>-3000000</v>
      </c>
      <c r="CC22" s="68">
        <f t="shared" si="8"/>
        <v>0</v>
      </c>
      <c r="CD22" s="68">
        <f t="shared" si="9"/>
        <v>0</v>
      </c>
      <c r="CE22" s="68">
        <f t="shared" si="10"/>
        <v>0</v>
      </c>
      <c r="CF22" s="68">
        <f t="shared" si="11"/>
        <v>-3000000</v>
      </c>
      <c r="CG22" s="68">
        <f t="shared" si="12"/>
        <v>0</v>
      </c>
      <c r="CH22" s="68">
        <f t="shared" si="13"/>
        <v>0</v>
      </c>
      <c r="CI22" s="68">
        <f t="shared" si="14"/>
        <v>0</v>
      </c>
      <c r="CJ22" s="68">
        <f t="shared" si="15"/>
        <v>-3000000</v>
      </c>
      <c r="CK22" s="68">
        <f t="shared" si="16"/>
        <v>0</v>
      </c>
      <c r="CL22" s="68">
        <f t="shared" si="17"/>
        <v>0</v>
      </c>
      <c r="CM22" s="68">
        <f t="shared" si="18"/>
        <v>0</v>
      </c>
      <c r="CN22" s="68">
        <f t="shared" si="19"/>
        <v>-3000000</v>
      </c>
      <c r="CO22" s="68">
        <f t="shared" si="20"/>
        <v>0</v>
      </c>
      <c r="CP22" s="68">
        <f t="shared" si="21"/>
        <v>0</v>
      </c>
      <c r="CS22" s="199" t="s">
        <v>169</v>
      </c>
      <c r="CT22" s="68">
        <f t="shared" si="22"/>
        <v>0</v>
      </c>
      <c r="CU22" s="68">
        <f t="shared" si="23"/>
        <v>-3000000</v>
      </c>
      <c r="CV22" s="68">
        <f t="shared" si="24"/>
        <v>-3000000</v>
      </c>
      <c r="CW22" s="68">
        <f t="shared" si="25"/>
        <v>-3000000</v>
      </c>
      <c r="CX22" s="68">
        <f t="shared" si="26"/>
        <v>-3000000</v>
      </c>
      <c r="CY22" s="68">
        <f t="shared" si="27"/>
        <v>-3000000</v>
      </c>
      <c r="DI22" s="68"/>
      <c r="DJ22" s="68"/>
      <c r="DK22" s="68"/>
      <c r="DL22" s="68"/>
      <c r="DM22" s="68"/>
    </row>
    <row r="23" spans="1:117" ht="15.5">
      <c r="A23" s="95" t="s">
        <v>265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>
        <f>'Ключевые условия (Assumptions)'!C69</f>
        <v>7000000</v>
      </c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R23" s="95"/>
      <c r="BS23" s="68"/>
      <c r="BT23" s="68"/>
      <c r="BU23" s="68">
        <f t="shared" si="0"/>
        <v>0</v>
      </c>
      <c r="BV23" s="68">
        <f t="shared" si="1"/>
        <v>0</v>
      </c>
      <c r="BW23" s="68">
        <f t="shared" si="2"/>
        <v>0</v>
      </c>
      <c r="BX23" s="68">
        <f t="shared" si="3"/>
        <v>7000000</v>
      </c>
      <c r="BY23" s="68">
        <f t="shared" si="4"/>
        <v>0</v>
      </c>
      <c r="BZ23" s="68">
        <f t="shared" si="5"/>
        <v>0</v>
      </c>
      <c r="CA23" s="68">
        <f t="shared" si="6"/>
        <v>0</v>
      </c>
      <c r="CB23" s="68">
        <f t="shared" si="7"/>
        <v>0</v>
      </c>
      <c r="CC23" s="68">
        <f t="shared" si="8"/>
        <v>0</v>
      </c>
      <c r="CD23" s="68">
        <f t="shared" si="9"/>
        <v>0</v>
      </c>
      <c r="CE23" s="68">
        <f t="shared" si="10"/>
        <v>0</v>
      </c>
      <c r="CF23" s="68">
        <f t="shared" si="11"/>
        <v>0</v>
      </c>
      <c r="CG23" s="68">
        <f t="shared" si="12"/>
        <v>0</v>
      </c>
      <c r="CH23" s="68">
        <f t="shared" si="13"/>
        <v>0</v>
      </c>
      <c r="CI23" s="68">
        <f t="shared" si="14"/>
        <v>0</v>
      </c>
      <c r="CJ23" s="68">
        <f t="shared" si="15"/>
        <v>0</v>
      </c>
      <c r="CK23" s="68">
        <f t="shared" si="16"/>
        <v>0</v>
      </c>
      <c r="CL23" s="68">
        <f t="shared" si="17"/>
        <v>0</v>
      </c>
      <c r="CM23" s="68">
        <f t="shared" si="18"/>
        <v>0</v>
      </c>
      <c r="CN23" s="68">
        <f t="shared" si="19"/>
        <v>0</v>
      </c>
      <c r="CO23" s="68">
        <f t="shared" si="20"/>
        <v>0</v>
      </c>
      <c r="CP23" s="68">
        <f t="shared" si="21"/>
        <v>0</v>
      </c>
      <c r="CS23" s="199" t="s">
        <v>266</v>
      </c>
      <c r="CT23" s="68">
        <f t="shared" ref="CT23" si="34">SUM(BS23:BV23)</f>
        <v>0</v>
      </c>
      <c r="CU23" s="68">
        <f t="shared" ref="CU23" si="35">SUM(BW23:BZ23)</f>
        <v>7000000</v>
      </c>
      <c r="CV23" s="68">
        <f t="shared" ref="CV23" si="36">SUM(CA23:CD23)</f>
        <v>0</v>
      </c>
      <c r="CW23" s="68">
        <f t="shared" ref="CW23" si="37">SUM(CE23:CH23)</f>
        <v>0</v>
      </c>
      <c r="CX23" s="68">
        <f t="shared" ref="CX23" si="38">SUM(CI23:CL23)</f>
        <v>0</v>
      </c>
      <c r="CY23" s="68">
        <f t="shared" ref="CY23" si="39">SUM(CM23:CP23)</f>
        <v>0</v>
      </c>
      <c r="DI23" s="68"/>
      <c r="DJ23" s="68"/>
      <c r="DK23" s="68"/>
      <c r="DL23" s="68"/>
      <c r="DM23" s="68"/>
    </row>
    <row r="24" spans="1:117" ht="15.5">
      <c r="A24" s="95" t="s">
        <v>270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>
        <f>-'Ключевые условия (Assumptions)'!G71</f>
        <v>-116666.66666666667</v>
      </c>
      <c r="N24" s="68">
        <f>-'Ключевые условия (Assumptions)'!H71</f>
        <v>-116666.66666666667</v>
      </c>
      <c r="O24" s="68">
        <f>-'Ключевые условия (Assumptions)'!I71</f>
        <v>-116666.66666666667</v>
      </c>
      <c r="P24" s="68">
        <f>-'Ключевые условия (Assumptions)'!J71</f>
        <v>-116666.66666666667</v>
      </c>
      <c r="Q24" s="68">
        <f>-'Ключевые условия (Assumptions)'!K71</f>
        <v>-116666.66666666667</v>
      </c>
      <c r="R24" s="68">
        <f>-'Ключевые условия (Assumptions)'!L71</f>
        <v>-116666.66666666667</v>
      </c>
      <c r="S24" s="68">
        <f>-'Ключевые условия (Assumptions)'!M71</f>
        <v>-116666.66666666667</v>
      </c>
      <c r="T24" s="68">
        <f>-'Ключевые условия (Assumptions)'!N71</f>
        <v>-116666.66666666667</v>
      </c>
      <c r="U24" s="68">
        <f>-'Ключевые условия (Assumptions)'!O71</f>
        <v>-116666.66666666667</v>
      </c>
      <c r="V24" s="68">
        <f>-'Ключевые условия (Assumptions)'!P71</f>
        <v>-116666.66666666667</v>
      </c>
      <c r="W24" s="68">
        <f>-'Ключевые условия (Assumptions)'!Q71</f>
        <v>-116666.66666666667</v>
      </c>
      <c r="X24" s="68">
        <f>-'Ключевые условия (Assumptions)'!R71</f>
        <v>-116666.66666666667</v>
      </c>
      <c r="Y24" s="68">
        <f>-'Ключевые условия (Assumptions)'!S71</f>
        <v>-116666.66666666667</v>
      </c>
      <c r="Z24" s="68">
        <f>-'Ключевые условия (Assumptions)'!T71</f>
        <v>-116666.66666666667</v>
      </c>
      <c r="AA24" s="68">
        <f>-'Ключевые условия (Assumptions)'!U71</f>
        <v>-116666.66666666667</v>
      </c>
      <c r="AB24" s="68">
        <f>-'Ключевые условия (Assumptions)'!V71</f>
        <v>-116666.66666666667</v>
      </c>
      <c r="AC24" s="68">
        <f>-'Ключевые условия (Assumptions)'!W71</f>
        <v>-116666.66666666667</v>
      </c>
      <c r="AD24" s="68">
        <f>-'Ключевые условия (Assumptions)'!X71</f>
        <v>-116666.66666666667</v>
      </c>
      <c r="AE24" s="68">
        <f>-'Ключевые условия (Assumptions)'!Y71</f>
        <v>-116666.66666666667</v>
      </c>
      <c r="AF24" s="68">
        <f>-'Ключевые условия (Assumptions)'!Z71</f>
        <v>-116666.66666666667</v>
      </c>
      <c r="AG24" s="68">
        <f>-'Ключевые условия (Assumptions)'!AA71</f>
        <v>-116666.66666666667</v>
      </c>
      <c r="AH24" s="68">
        <f>-'Ключевые условия (Assumptions)'!AB71</f>
        <v>-116666.66666666667</v>
      </c>
      <c r="AI24" s="68">
        <f>-'Ключевые условия (Assumptions)'!AC71</f>
        <v>-116666.66666666667</v>
      </c>
      <c r="AJ24" s="68">
        <f>-'Ключевые условия (Assumptions)'!AD71</f>
        <v>-116666.66666666667</v>
      </c>
      <c r="AK24" s="68">
        <f>-'Ключевые условия (Assumptions)'!AE71</f>
        <v>-116666.66666666667</v>
      </c>
      <c r="AL24" s="68">
        <f>-'Ключевые условия (Assumptions)'!AF71</f>
        <v>-116666.66666666667</v>
      </c>
      <c r="AM24" s="68">
        <f>-'Ключевые условия (Assumptions)'!AG71</f>
        <v>-116666.66666666667</v>
      </c>
      <c r="AN24" s="68">
        <f>-'Ключевые условия (Assumptions)'!AH71</f>
        <v>-116666.66666666667</v>
      </c>
      <c r="AO24" s="68">
        <f>-'Ключевые условия (Assumptions)'!AI71</f>
        <v>-116666.66666666667</v>
      </c>
      <c r="AP24" s="68">
        <f>-'Ключевые условия (Assumptions)'!AJ71</f>
        <v>-116666.66666666667</v>
      </c>
      <c r="AQ24" s="68">
        <f>-'Ключевые условия (Assumptions)'!AK71</f>
        <v>-116666.66666666667</v>
      </c>
      <c r="AR24" s="68">
        <f>-'Ключевые условия (Assumptions)'!AL71</f>
        <v>-116666.66666666667</v>
      </c>
      <c r="AS24" s="68">
        <f>-'Ключевые условия (Assumptions)'!AM71</f>
        <v>-116666.66666666667</v>
      </c>
      <c r="AT24" s="68">
        <f>-'Ключевые условия (Assumptions)'!AN71</f>
        <v>-116666.66666666667</v>
      </c>
      <c r="AU24" s="68">
        <f>-'Ключевые условия (Assumptions)'!AO71</f>
        <v>-116666.66666666667</v>
      </c>
      <c r="AV24" s="68">
        <f>-'Ключевые условия (Assumptions)'!AP71</f>
        <v>-116666.66666666667</v>
      </c>
      <c r="AW24" s="68">
        <f>-'Ключевые условия (Assumptions)'!AQ71</f>
        <v>-116666.66666666667</v>
      </c>
      <c r="AX24" s="68">
        <f>-'Ключевые условия (Assumptions)'!AR71</f>
        <v>-116666.66666666667</v>
      </c>
      <c r="AY24" s="68">
        <f>-'Ключевые условия (Assumptions)'!AS71</f>
        <v>-116666.66666666667</v>
      </c>
      <c r="AZ24" s="68">
        <f>-'Ключевые условия (Assumptions)'!AT71</f>
        <v>-116666.66666666667</v>
      </c>
      <c r="BA24" s="68">
        <f>-'Ключевые условия (Assumptions)'!AU71</f>
        <v>-116666.66666666667</v>
      </c>
      <c r="BB24" s="68">
        <f>-'Ключевые условия (Assumptions)'!AV71</f>
        <v>-116666.66666666667</v>
      </c>
      <c r="BC24" s="68">
        <f>-'Ключевые условия (Assumptions)'!AW71</f>
        <v>-116666.66666666667</v>
      </c>
      <c r="BD24" s="68">
        <f>-'Ключевые условия (Assumptions)'!AX71</f>
        <v>-116666.66666666667</v>
      </c>
      <c r="BE24" s="68">
        <f>-'Ключевые условия (Assumptions)'!AY71</f>
        <v>-116666.66666666667</v>
      </c>
      <c r="BF24" s="68">
        <f>-'Ключевые условия (Assumptions)'!AZ71</f>
        <v>-116666.66666666667</v>
      </c>
      <c r="BG24" s="68">
        <f>-'Ключевые условия (Assumptions)'!BA71</f>
        <v>-116666.66666666667</v>
      </c>
      <c r="BH24" s="68">
        <f>-'Ключевые условия (Assumptions)'!BB71</f>
        <v>-116666.66666666667</v>
      </c>
      <c r="BI24" s="68">
        <f>-'Ключевые условия (Assumptions)'!BC71</f>
        <v>-116666.66666666667</v>
      </c>
      <c r="BJ24" s="68">
        <f>-'Ключевые условия (Assumptions)'!BD71</f>
        <v>-116666.66666666667</v>
      </c>
      <c r="BK24" s="68">
        <f>-'Ключевые условия (Assumptions)'!BE71</f>
        <v>-116666.66666666667</v>
      </c>
      <c r="BL24" s="68">
        <f>-'Ключевые условия (Assumptions)'!BF71</f>
        <v>-116666.66666666667</v>
      </c>
      <c r="BM24" s="68">
        <f>-'Ключевые условия (Assumptions)'!BG71</f>
        <v>-116666.66666666667</v>
      </c>
      <c r="BN24" s="68">
        <f>-'Ключевые условия (Assumptions)'!BH71</f>
        <v>-116666.66666666667</v>
      </c>
      <c r="BO24" s="68">
        <f>-'Ключевые условия (Assumptions)'!BI71</f>
        <v>-116666.66666666667</v>
      </c>
      <c r="BR24" s="95"/>
      <c r="BS24" s="68"/>
      <c r="BT24" s="68"/>
      <c r="BU24" s="68">
        <f t="shared" si="0"/>
        <v>0</v>
      </c>
      <c r="BV24" s="68">
        <f t="shared" si="1"/>
        <v>0</v>
      </c>
      <c r="BW24" s="68">
        <f t="shared" si="2"/>
        <v>0</v>
      </c>
      <c r="BX24" s="68">
        <f t="shared" si="3"/>
        <v>-116666.66666666667</v>
      </c>
      <c r="BY24" s="68">
        <f t="shared" si="4"/>
        <v>-350000</v>
      </c>
      <c r="BZ24" s="68">
        <f t="shared" si="5"/>
        <v>-350000</v>
      </c>
      <c r="CA24" s="68">
        <f t="shared" si="6"/>
        <v>-350000</v>
      </c>
      <c r="CB24" s="68">
        <f t="shared" si="7"/>
        <v>-350000</v>
      </c>
      <c r="CC24" s="68">
        <f t="shared" si="8"/>
        <v>-350000</v>
      </c>
      <c r="CD24" s="68">
        <f t="shared" si="9"/>
        <v>-350000</v>
      </c>
      <c r="CE24" s="68">
        <f t="shared" si="10"/>
        <v>-350000</v>
      </c>
      <c r="CF24" s="68">
        <f t="shared" si="11"/>
        <v>-350000</v>
      </c>
      <c r="CG24" s="68">
        <f t="shared" si="12"/>
        <v>-350000</v>
      </c>
      <c r="CH24" s="68">
        <f t="shared" si="13"/>
        <v>-350000</v>
      </c>
      <c r="CI24" s="68">
        <f t="shared" si="14"/>
        <v>-350000</v>
      </c>
      <c r="CJ24" s="68">
        <f t="shared" si="15"/>
        <v>-350000</v>
      </c>
      <c r="CK24" s="68">
        <f t="shared" si="16"/>
        <v>-350000</v>
      </c>
      <c r="CL24" s="68">
        <f t="shared" si="17"/>
        <v>-350000</v>
      </c>
      <c r="CM24" s="68">
        <f t="shared" si="18"/>
        <v>-350000</v>
      </c>
      <c r="CN24" s="68">
        <f t="shared" si="19"/>
        <v>-350000</v>
      </c>
      <c r="CO24" s="68">
        <f t="shared" si="20"/>
        <v>-350000</v>
      </c>
      <c r="CP24" s="68">
        <f t="shared" si="21"/>
        <v>-350000</v>
      </c>
      <c r="CS24" s="199"/>
      <c r="CT24" s="68"/>
      <c r="CU24" s="68"/>
      <c r="CV24" s="68"/>
      <c r="CW24" s="68"/>
      <c r="CX24" s="68"/>
      <c r="CY24" s="68"/>
      <c r="DI24" s="68"/>
      <c r="DJ24" s="68"/>
      <c r="DK24" s="68"/>
      <c r="DL24" s="68"/>
      <c r="DM24" s="68"/>
    </row>
    <row r="25" spans="1:117" ht="15.5">
      <c r="A25" s="95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R25" s="95"/>
      <c r="BS25" s="68"/>
      <c r="BT25" s="68"/>
      <c r="BU25" s="68">
        <f t="shared" si="0"/>
        <v>0</v>
      </c>
      <c r="BV25" s="68">
        <f t="shared" si="1"/>
        <v>0</v>
      </c>
      <c r="BW25" s="68">
        <f t="shared" si="2"/>
        <v>0</v>
      </c>
      <c r="BX25" s="68">
        <f t="shared" si="3"/>
        <v>0</v>
      </c>
      <c r="BY25" s="68">
        <f t="shared" si="4"/>
        <v>0</v>
      </c>
      <c r="BZ25" s="68">
        <f t="shared" si="5"/>
        <v>0</v>
      </c>
      <c r="CA25" s="68">
        <f t="shared" si="6"/>
        <v>0</v>
      </c>
      <c r="CB25" s="68">
        <f t="shared" si="7"/>
        <v>0</v>
      </c>
      <c r="CC25" s="68">
        <f t="shared" si="8"/>
        <v>0</v>
      </c>
      <c r="CD25" s="68">
        <f t="shared" si="9"/>
        <v>0</v>
      </c>
      <c r="CE25" s="68">
        <f t="shared" si="10"/>
        <v>0</v>
      </c>
      <c r="CF25" s="68">
        <f t="shared" si="11"/>
        <v>0</v>
      </c>
      <c r="CG25" s="68">
        <f t="shared" si="12"/>
        <v>0</v>
      </c>
      <c r="CH25" s="68">
        <f t="shared" si="13"/>
        <v>0</v>
      </c>
      <c r="CI25" s="68">
        <f t="shared" si="14"/>
        <v>0</v>
      </c>
      <c r="CJ25" s="68">
        <f t="shared" si="15"/>
        <v>0</v>
      </c>
      <c r="CK25" s="68">
        <f t="shared" si="16"/>
        <v>0</v>
      </c>
      <c r="CL25" s="68">
        <f t="shared" si="17"/>
        <v>0</v>
      </c>
      <c r="CM25" s="68">
        <f t="shared" si="18"/>
        <v>0</v>
      </c>
      <c r="CN25" s="68">
        <f t="shared" si="19"/>
        <v>0</v>
      </c>
      <c r="CO25" s="68">
        <f t="shared" si="20"/>
        <v>0</v>
      </c>
      <c r="CP25" s="68">
        <f t="shared" si="21"/>
        <v>0</v>
      </c>
      <c r="CS25" s="199"/>
      <c r="CT25" s="68">
        <f t="shared" si="22"/>
        <v>0</v>
      </c>
      <c r="CU25" s="68">
        <f t="shared" si="23"/>
        <v>0</v>
      </c>
      <c r="CV25" s="68">
        <f t="shared" si="24"/>
        <v>0</v>
      </c>
      <c r="CW25" s="68">
        <f t="shared" si="25"/>
        <v>0</v>
      </c>
      <c r="CX25" s="68">
        <f t="shared" si="26"/>
        <v>0</v>
      </c>
      <c r="CY25" s="68">
        <f t="shared" si="27"/>
        <v>0</v>
      </c>
      <c r="DI25" s="68"/>
      <c r="DJ25" s="68"/>
      <c r="DK25" s="68"/>
      <c r="DL25" s="68"/>
      <c r="DM25" s="68"/>
    </row>
    <row r="26" spans="1:117" ht="15.5">
      <c r="A26" s="96" t="s">
        <v>157</v>
      </c>
      <c r="B26" s="68">
        <f>SUM(B19:B25)</f>
        <v>20000000</v>
      </c>
      <c r="C26" s="68">
        <f t="shared" ref="C26:BI26" si="40">SUM(C19:C25)</f>
        <v>0</v>
      </c>
      <c r="D26" s="68">
        <f t="shared" si="40"/>
        <v>0</v>
      </c>
      <c r="E26" s="68">
        <f t="shared" si="40"/>
        <v>0</v>
      </c>
      <c r="F26" s="68">
        <f t="shared" si="40"/>
        <v>0</v>
      </c>
      <c r="G26" s="68">
        <f t="shared" si="40"/>
        <v>0</v>
      </c>
      <c r="H26" s="68">
        <f t="shared" si="40"/>
        <v>0</v>
      </c>
      <c r="I26" s="68">
        <f t="shared" si="40"/>
        <v>0</v>
      </c>
      <c r="J26" s="68">
        <f t="shared" si="40"/>
        <v>0</v>
      </c>
      <c r="K26" s="68">
        <f t="shared" si="40"/>
        <v>5000000</v>
      </c>
      <c r="L26" s="68">
        <f t="shared" si="40"/>
        <v>0</v>
      </c>
      <c r="M26" s="68">
        <f t="shared" si="40"/>
        <v>3883333.3333333335</v>
      </c>
      <c r="N26" s="68">
        <f t="shared" si="40"/>
        <v>-116666.66666666667</v>
      </c>
      <c r="O26" s="68">
        <f t="shared" si="40"/>
        <v>-116666.66666666667</v>
      </c>
      <c r="P26" s="68">
        <f t="shared" si="40"/>
        <v>-116666.66666666667</v>
      </c>
      <c r="Q26" s="68">
        <f t="shared" si="40"/>
        <v>-116666.66666666667</v>
      </c>
      <c r="R26" s="68">
        <f t="shared" si="40"/>
        <v>-116666.66666666667</v>
      </c>
      <c r="S26" s="68">
        <f t="shared" si="40"/>
        <v>-116666.66666666667</v>
      </c>
      <c r="T26" s="68">
        <f t="shared" si="40"/>
        <v>-116666.66666666667</v>
      </c>
      <c r="U26" s="68">
        <f t="shared" si="40"/>
        <v>-116666.66666666667</v>
      </c>
      <c r="V26" s="68">
        <f t="shared" si="40"/>
        <v>-116666.66666666667</v>
      </c>
      <c r="W26" s="68">
        <f t="shared" si="40"/>
        <v>-116666.66666666667</v>
      </c>
      <c r="X26" s="68">
        <f t="shared" si="40"/>
        <v>-116666.66666666667</v>
      </c>
      <c r="Y26" s="68">
        <f t="shared" si="40"/>
        <v>-3116666.6666666665</v>
      </c>
      <c r="Z26" s="68">
        <f t="shared" si="40"/>
        <v>-116666.66666666667</v>
      </c>
      <c r="AA26" s="68">
        <f t="shared" si="40"/>
        <v>-116666.66666666667</v>
      </c>
      <c r="AB26" s="68">
        <f t="shared" si="40"/>
        <v>-116666.66666666667</v>
      </c>
      <c r="AC26" s="68">
        <f t="shared" si="40"/>
        <v>-116666.66666666667</v>
      </c>
      <c r="AD26" s="68">
        <f t="shared" si="40"/>
        <v>-116666.66666666667</v>
      </c>
      <c r="AE26" s="68">
        <f t="shared" si="40"/>
        <v>-116666.66666666667</v>
      </c>
      <c r="AF26" s="68">
        <f t="shared" si="40"/>
        <v>-116666.66666666667</v>
      </c>
      <c r="AG26" s="68">
        <f t="shared" si="40"/>
        <v>-116666.66666666667</v>
      </c>
      <c r="AH26" s="68">
        <f t="shared" si="40"/>
        <v>-116666.66666666667</v>
      </c>
      <c r="AI26" s="68">
        <f t="shared" si="40"/>
        <v>-116666.66666666667</v>
      </c>
      <c r="AJ26" s="68">
        <f t="shared" si="40"/>
        <v>-116666.66666666667</v>
      </c>
      <c r="AK26" s="68">
        <f t="shared" si="40"/>
        <v>-3116666.6666666665</v>
      </c>
      <c r="AL26" s="68">
        <f t="shared" si="40"/>
        <v>-116666.66666666667</v>
      </c>
      <c r="AM26" s="68">
        <f t="shared" si="40"/>
        <v>-116666.66666666667</v>
      </c>
      <c r="AN26" s="68">
        <f t="shared" si="40"/>
        <v>-116666.66666666667</v>
      </c>
      <c r="AO26" s="68">
        <f t="shared" si="40"/>
        <v>-116666.66666666667</v>
      </c>
      <c r="AP26" s="68">
        <f t="shared" si="40"/>
        <v>-116666.66666666667</v>
      </c>
      <c r="AQ26" s="68">
        <f t="shared" si="40"/>
        <v>-116666.66666666667</v>
      </c>
      <c r="AR26" s="68">
        <f t="shared" si="40"/>
        <v>-116666.66666666667</v>
      </c>
      <c r="AS26" s="68">
        <f t="shared" si="40"/>
        <v>-116666.66666666667</v>
      </c>
      <c r="AT26" s="68">
        <f t="shared" si="40"/>
        <v>-116666.66666666667</v>
      </c>
      <c r="AU26" s="68">
        <f t="shared" si="40"/>
        <v>-116666.66666666667</v>
      </c>
      <c r="AV26" s="68">
        <f t="shared" si="40"/>
        <v>-116666.66666666667</v>
      </c>
      <c r="AW26" s="68">
        <f t="shared" si="40"/>
        <v>-3116666.6666666665</v>
      </c>
      <c r="AX26" s="68">
        <f t="shared" si="40"/>
        <v>-116666.66666666667</v>
      </c>
      <c r="AY26" s="68">
        <f t="shared" si="40"/>
        <v>-116666.66666666667</v>
      </c>
      <c r="AZ26" s="68">
        <f t="shared" si="40"/>
        <v>-116666.66666666667</v>
      </c>
      <c r="BA26" s="68">
        <f t="shared" si="40"/>
        <v>-116666.66666666667</v>
      </c>
      <c r="BB26" s="68">
        <f t="shared" si="40"/>
        <v>-116666.66666666667</v>
      </c>
      <c r="BC26" s="68">
        <f t="shared" si="40"/>
        <v>-116666.66666666667</v>
      </c>
      <c r="BD26" s="68">
        <f t="shared" si="40"/>
        <v>-116666.66666666667</v>
      </c>
      <c r="BE26" s="68">
        <f t="shared" si="40"/>
        <v>-116666.66666666667</v>
      </c>
      <c r="BF26" s="68">
        <f t="shared" si="40"/>
        <v>-116666.66666666667</v>
      </c>
      <c r="BG26" s="68">
        <f t="shared" si="40"/>
        <v>-116666.66666666667</v>
      </c>
      <c r="BH26" s="68">
        <f t="shared" si="40"/>
        <v>-116666.66666666667</v>
      </c>
      <c r="BI26" s="68">
        <f t="shared" si="40"/>
        <v>-3116666.6666666665</v>
      </c>
      <c r="BJ26" s="68">
        <f t="shared" ref="BJ26:BO26" si="41">SUM(BJ19:BJ25)</f>
        <v>-116666.66666666667</v>
      </c>
      <c r="BK26" s="68">
        <f t="shared" si="41"/>
        <v>-116666.66666666667</v>
      </c>
      <c r="BL26" s="68">
        <f t="shared" si="41"/>
        <v>-116666.66666666667</v>
      </c>
      <c r="BM26" s="68">
        <f t="shared" si="41"/>
        <v>-116666.66666666667</v>
      </c>
      <c r="BN26" s="68">
        <f t="shared" si="41"/>
        <v>-116666.66666666667</v>
      </c>
      <c r="BO26" s="68">
        <f t="shared" si="41"/>
        <v>-116666.66666666667</v>
      </c>
      <c r="BR26" s="143" t="s">
        <v>157</v>
      </c>
      <c r="BS26" s="68"/>
      <c r="BT26" s="68"/>
      <c r="BU26" s="68">
        <f t="shared" si="0"/>
        <v>20000000</v>
      </c>
      <c r="BV26" s="68">
        <f t="shared" si="1"/>
        <v>0</v>
      </c>
      <c r="BW26" s="68">
        <f t="shared" si="2"/>
        <v>0</v>
      </c>
      <c r="BX26" s="68">
        <f t="shared" si="3"/>
        <v>8883333.333333334</v>
      </c>
      <c r="BY26" s="68">
        <f t="shared" si="4"/>
        <v>-350000</v>
      </c>
      <c r="BZ26" s="68">
        <f t="shared" si="5"/>
        <v>-350000</v>
      </c>
      <c r="CA26" s="68">
        <f t="shared" si="6"/>
        <v>-350000</v>
      </c>
      <c r="CB26" s="68">
        <f t="shared" si="7"/>
        <v>-3350000</v>
      </c>
      <c r="CC26" s="68">
        <f t="shared" si="8"/>
        <v>-350000</v>
      </c>
      <c r="CD26" s="68">
        <f t="shared" si="9"/>
        <v>-350000</v>
      </c>
      <c r="CE26" s="68">
        <f t="shared" si="10"/>
        <v>-350000</v>
      </c>
      <c r="CF26" s="68">
        <f t="shared" si="11"/>
        <v>-3350000</v>
      </c>
      <c r="CG26" s="68">
        <f t="shared" si="12"/>
        <v>-350000</v>
      </c>
      <c r="CH26" s="68">
        <f t="shared" si="13"/>
        <v>-350000</v>
      </c>
      <c r="CI26" s="68">
        <f t="shared" si="14"/>
        <v>-350000</v>
      </c>
      <c r="CJ26" s="68">
        <f t="shared" si="15"/>
        <v>-3350000</v>
      </c>
      <c r="CK26" s="68">
        <f t="shared" si="16"/>
        <v>-350000</v>
      </c>
      <c r="CL26" s="68">
        <f t="shared" si="17"/>
        <v>-350000</v>
      </c>
      <c r="CM26" s="68">
        <f t="shared" si="18"/>
        <v>-350000</v>
      </c>
      <c r="CN26" s="68">
        <f t="shared" si="19"/>
        <v>-3350000</v>
      </c>
      <c r="CO26" s="68">
        <f t="shared" si="20"/>
        <v>-350000</v>
      </c>
      <c r="CP26" s="68">
        <f t="shared" si="21"/>
        <v>-350000</v>
      </c>
      <c r="CS26" s="248" t="s">
        <v>157</v>
      </c>
      <c r="CT26" s="68">
        <f t="shared" si="22"/>
        <v>20000000</v>
      </c>
      <c r="CU26" s="68">
        <f t="shared" si="23"/>
        <v>8183333.333333334</v>
      </c>
      <c r="CV26" s="68">
        <f t="shared" si="24"/>
        <v>-4400000</v>
      </c>
      <c r="CW26" s="68">
        <f t="shared" si="25"/>
        <v>-4400000</v>
      </c>
      <c r="CX26" s="68">
        <f t="shared" si="26"/>
        <v>-4400000</v>
      </c>
      <c r="CY26" s="68">
        <f>SUM(CM26:CP26)</f>
        <v>-4400000</v>
      </c>
      <c r="DI26" s="68"/>
      <c r="DJ26" s="68"/>
      <c r="DK26" s="68"/>
      <c r="DL26" s="68"/>
      <c r="DM26" s="68"/>
    </row>
    <row r="27" spans="1:117" ht="15.5">
      <c r="A27" s="95" t="s">
        <v>158</v>
      </c>
      <c r="B27" s="68">
        <v>0</v>
      </c>
      <c r="C27" s="68">
        <f>B28</f>
        <v>19021733.333333332</v>
      </c>
      <c r="D27" s="68">
        <f t="shared" ref="D27:BI27" si="42">C28</f>
        <v>18043466.666666664</v>
      </c>
      <c r="E27" s="68">
        <f>D28</f>
        <v>17065199.999999996</v>
      </c>
      <c r="F27" s="68">
        <f t="shared" si="42"/>
        <v>15786933.33333333</v>
      </c>
      <c r="G27" s="68">
        <f t="shared" si="42"/>
        <v>14808666.666666664</v>
      </c>
      <c r="H27" s="68">
        <f t="shared" si="42"/>
        <v>13830399.999999998</v>
      </c>
      <c r="I27" s="68">
        <f t="shared" si="42"/>
        <v>13202133.333333332</v>
      </c>
      <c r="J27" s="68">
        <f t="shared" si="42"/>
        <v>12573866.666666666</v>
      </c>
      <c r="K27" s="68">
        <f t="shared" si="42"/>
        <v>11645600</v>
      </c>
      <c r="L27" s="68">
        <f>K28</f>
        <v>15260393.16</v>
      </c>
      <c r="M27" s="68">
        <f>L28</f>
        <v>13875186.32</v>
      </c>
      <c r="N27" s="68">
        <f>M28</f>
        <v>16347646.146666666</v>
      </c>
      <c r="O27" s="68">
        <f>N28</f>
        <v>14709829.751111111</v>
      </c>
      <c r="P27" s="68">
        <f t="shared" si="42"/>
        <v>13297081.133333333</v>
      </c>
      <c r="Q27" s="68">
        <f t="shared" si="42"/>
        <v>11884760.293333333</v>
      </c>
      <c r="R27" s="68">
        <f t="shared" si="42"/>
        <v>10697507.231111111</v>
      </c>
      <c r="S27" s="68">
        <f t="shared" si="42"/>
        <v>9510681.9466666672</v>
      </c>
      <c r="T27" s="68">
        <f t="shared" si="42"/>
        <v>8324284.4400000004</v>
      </c>
      <c r="U27" s="68">
        <f t="shared" si="42"/>
        <v>7695882.7111111116</v>
      </c>
      <c r="V27" s="68">
        <f t="shared" si="42"/>
        <v>7067908.7600000007</v>
      </c>
      <c r="W27" s="68">
        <f t="shared" si="42"/>
        <v>6440362.5866666678</v>
      </c>
      <c r="X27" s="68">
        <f t="shared" si="42"/>
        <v>5813244.191111112</v>
      </c>
      <c r="Y27" s="68">
        <f t="shared" si="42"/>
        <v>5186553.5733333342</v>
      </c>
      <c r="Z27" s="68">
        <f>Y28</f>
        <v>1970786.7333333343</v>
      </c>
      <c r="AA27" s="68">
        <f t="shared" si="42"/>
        <v>1446122.4871111121</v>
      </c>
      <c r="AB27" s="68">
        <f t="shared" si="42"/>
        <v>921886.01866666763</v>
      </c>
      <c r="AC27" s="68">
        <f t="shared" si="42"/>
        <v>398077.32800000103</v>
      </c>
      <c r="AD27" s="68">
        <f t="shared" si="42"/>
        <v>-125303.58488888782</v>
      </c>
      <c r="AE27" s="68">
        <f t="shared" si="42"/>
        <v>-648256.71999999881</v>
      </c>
      <c r="AF27" s="68">
        <f t="shared" si="42"/>
        <v>-1170782.077333332</v>
      </c>
      <c r="AG27" s="68">
        <f t="shared" si="42"/>
        <v>-834999.08088888763</v>
      </c>
      <c r="AH27" s="68">
        <f t="shared" si="42"/>
        <v>-498788.30666666542</v>
      </c>
      <c r="AI27" s="68">
        <f t="shared" si="42"/>
        <v>-162149.75466666539</v>
      </c>
      <c r="AJ27" s="68">
        <f t="shared" si="42"/>
        <v>174916.57511111244</v>
      </c>
      <c r="AK27" s="68">
        <f t="shared" si="42"/>
        <v>512410.68266666803</v>
      </c>
      <c r="AL27" s="68">
        <f>AK28</f>
        <v>-2579747.4319999986</v>
      </c>
      <c r="AM27" s="68">
        <f t="shared" si="42"/>
        <v>-2681219.3676088876</v>
      </c>
      <c r="AN27" s="68">
        <f t="shared" si="42"/>
        <v>-2782263.5254399986</v>
      </c>
      <c r="AO27" s="68">
        <f t="shared" si="42"/>
        <v>-2882879.9054933321</v>
      </c>
      <c r="AP27" s="68">
        <f t="shared" si="42"/>
        <v>-2406454.1077688877</v>
      </c>
      <c r="AQ27" s="68">
        <f t="shared" si="42"/>
        <v>-1929600.5322666655</v>
      </c>
      <c r="AR27" s="68">
        <f t="shared" si="42"/>
        <v>-1452319.1789866656</v>
      </c>
      <c r="AS27" s="68">
        <f t="shared" si="42"/>
        <v>383367.55207111267</v>
      </c>
      <c r="AT27" s="68">
        <f t="shared" si="42"/>
        <v>2219482.0609066682</v>
      </c>
      <c r="AU27" s="68">
        <f t="shared" si="42"/>
        <v>4056024.3475200022</v>
      </c>
      <c r="AV27" s="68">
        <f t="shared" si="42"/>
        <v>5892994.4119111132</v>
      </c>
      <c r="AW27" s="68">
        <f t="shared" si="42"/>
        <v>7730392.2540800022</v>
      </c>
      <c r="AX27" s="68">
        <f>AW28</f>
        <v>6568217.8740266692</v>
      </c>
      <c r="AY27" s="68">
        <f t="shared" si="42"/>
        <v>9258502.7994823139</v>
      </c>
      <c r="AZ27" s="68">
        <f t="shared" si="42"/>
        <v>11949215.502715737</v>
      </c>
      <c r="BA27" s="68">
        <f t="shared" si="42"/>
        <v>14640355.983726937</v>
      </c>
      <c r="BB27" s="68">
        <f t="shared" si="42"/>
        <v>17091079.442515913</v>
      </c>
      <c r="BC27" s="68">
        <f t="shared" si="42"/>
        <v>19542230.679082669</v>
      </c>
      <c r="BD27" s="68">
        <f t="shared" si="42"/>
        <v>21993809.693427201</v>
      </c>
      <c r="BE27" s="68">
        <f t="shared" si="42"/>
        <v>26707951.269549511</v>
      </c>
      <c r="BF27" s="68">
        <f t="shared" si="42"/>
        <v>31422520.623449601</v>
      </c>
      <c r="BG27" s="68">
        <f t="shared" si="42"/>
        <v>36137517.755127467</v>
      </c>
      <c r="BH27" s="68">
        <f t="shared" si="42"/>
        <v>40852942.664583109</v>
      </c>
      <c r="BI27" s="68">
        <f t="shared" si="42"/>
        <v>45568795.351816535</v>
      </c>
      <c r="BJ27" s="68">
        <f t="shared" ref="BJ27" si="43">BI28</f>
        <v>47285075.816827737</v>
      </c>
      <c r="BK27" s="68">
        <f t="shared" ref="BK27" si="44">BJ28</f>
        <v>53005165.563616715</v>
      </c>
      <c r="BL27" s="68">
        <f t="shared" ref="BL27" si="45">BK28</f>
        <v>58725683.08818347</v>
      </c>
      <c r="BM27" s="68">
        <f t="shared" ref="BM27" si="46">BL28</f>
        <v>64446628.390528001</v>
      </c>
      <c r="BN27" s="68">
        <f t="shared" ref="BN27" si="47">BM28</f>
        <v>70168001.470650315</v>
      </c>
      <c r="BO27" s="68">
        <f t="shared" ref="BO27" si="48">BN28</f>
        <v>75889802.328550398</v>
      </c>
      <c r="BR27" s="144" t="s">
        <v>232</v>
      </c>
      <c r="BS27" s="68"/>
      <c r="BT27" s="68"/>
      <c r="BU27" s="68">
        <f>B27</f>
        <v>0</v>
      </c>
      <c r="BV27" s="68">
        <f>BU28</f>
        <v>17065200</v>
      </c>
      <c r="BW27" s="68">
        <f t="shared" ref="BW27:CM27" si="49">BV28</f>
        <v>13830400</v>
      </c>
      <c r="BX27" s="68">
        <f t="shared" si="49"/>
        <v>11645600</v>
      </c>
      <c r="BY27" s="68">
        <f t="shared" si="49"/>
        <v>16347646.146666666</v>
      </c>
      <c r="BZ27" s="68">
        <f t="shared" si="49"/>
        <v>11884760.293333333</v>
      </c>
      <c r="CA27" s="68">
        <f t="shared" si="49"/>
        <v>8324284.4399999995</v>
      </c>
      <c r="CB27" s="68">
        <f t="shared" si="49"/>
        <v>6440362.586666666</v>
      </c>
      <c r="CC27" s="68">
        <f t="shared" si="49"/>
        <v>1970786.7333333325</v>
      </c>
      <c r="CD27" s="68">
        <f t="shared" si="49"/>
        <v>398077.32799999928</v>
      </c>
      <c r="CE27" s="68">
        <f t="shared" si="49"/>
        <v>-1170782.0773333339</v>
      </c>
      <c r="CF27" s="68">
        <f t="shared" si="49"/>
        <v>-162149.7546666672</v>
      </c>
      <c r="CG27" s="68">
        <f t="shared" si="49"/>
        <v>-2579747.432000001</v>
      </c>
      <c r="CH27" s="68">
        <f t="shared" si="49"/>
        <v>-2882879.9054933344</v>
      </c>
      <c r="CI27" s="68">
        <f t="shared" si="49"/>
        <v>-1452319.1789866681</v>
      </c>
      <c r="CJ27" s="68">
        <f t="shared" si="49"/>
        <v>4056024.3475199998</v>
      </c>
      <c r="CK27" s="68">
        <f t="shared" si="49"/>
        <v>6568217.8740266673</v>
      </c>
      <c r="CL27" s="68">
        <f t="shared" si="49"/>
        <v>14400794.517060265</v>
      </c>
      <c r="CM27" s="68">
        <f t="shared" si="49"/>
        <v>21754248.226760529</v>
      </c>
      <c r="CN27" s="68">
        <f>CM28</f>
        <v>35897956.288460791</v>
      </c>
      <c r="CO27" s="68">
        <f t="shared" si="20"/>
        <v>159015924.46862793</v>
      </c>
      <c r="CP27" s="68">
        <f t="shared" si="21"/>
        <v>210504432.18972871</v>
      </c>
      <c r="CS27" s="199" t="s">
        <v>229</v>
      </c>
      <c r="CT27" s="68">
        <f>B27</f>
        <v>0</v>
      </c>
      <c r="CU27" s="68">
        <f>CT28</f>
        <v>13830400</v>
      </c>
      <c r="CV27" s="68">
        <f t="shared" ref="CV27:CY27" si="50">CU28</f>
        <v>8324284.4399999995</v>
      </c>
      <c r="CW27" s="68">
        <f t="shared" si="50"/>
        <v>-1170782.077333333</v>
      </c>
      <c r="CX27" s="68">
        <f t="shared" si="50"/>
        <v>-1452319.1789866667</v>
      </c>
      <c r="CY27" s="68">
        <f t="shared" si="50"/>
        <v>21754248.226760529</v>
      </c>
      <c r="DI27" s="68">
        <f>B27</f>
        <v>0</v>
      </c>
      <c r="DJ27" s="68">
        <f>DI28</f>
        <v>16347646.146666666</v>
      </c>
      <c r="DK27" s="68">
        <f>DJ28</f>
        <v>-2536093.2666666675</v>
      </c>
      <c r="DL27" s="68">
        <f>DK28</f>
        <v>-13058179.431999996</v>
      </c>
      <c r="DM27" s="68">
        <f>DL28</f>
        <v>-18200838.125973333</v>
      </c>
    </row>
    <row r="28" spans="1:117" ht="15.5">
      <c r="A28" s="97" t="s">
        <v>159</v>
      </c>
      <c r="B28" s="68">
        <f>B11+B17+B26+B27</f>
        <v>19021733.333333332</v>
      </c>
      <c r="C28" s="68">
        <f>C11+C17+C26+C27</f>
        <v>18043466.666666664</v>
      </c>
      <c r="D28" s="68">
        <f>D11+D17+D26+D27</f>
        <v>17065199.999999996</v>
      </c>
      <c r="E28" s="68">
        <f t="shared" ref="E28:J28" si="51">E11+E17+E26+E27</f>
        <v>15786933.33333333</v>
      </c>
      <c r="F28" s="68">
        <f t="shared" si="51"/>
        <v>14808666.666666664</v>
      </c>
      <c r="G28" s="68">
        <f t="shared" si="51"/>
        <v>13830399.999999998</v>
      </c>
      <c r="H28" s="68">
        <f t="shared" si="51"/>
        <v>13202133.333333332</v>
      </c>
      <c r="I28" s="68">
        <f t="shared" si="51"/>
        <v>12573866.666666666</v>
      </c>
      <c r="J28" s="68">
        <f t="shared" si="51"/>
        <v>11645600</v>
      </c>
      <c r="K28" s="68">
        <f>K11+K17+K26+K27</f>
        <v>15260393.16</v>
      </c>
      <c r="L28" s="68">
        <f>L11+L17+L26+L27</f>
        <v>13875186.32</v>
      </c>
      <c r="M28" s="68">
        <f>M11+M17+M26+M27</f>
        <v>16347646.146666666</v>
      </c>
      <c r="N28" s="68">
        <f t="shared" ref="N28:AQ28" si="52">N11+N17+N26+N27</f>
        <v>14709829.751111111</v>
      </c>
      <c r="O28" s="68">
        <f>O11+O17+O26+O27</f>
        <v>13297081.133333333</v>
      </c>
      <c r="P28" s="68">
        <f t="shared" si="52"/>
        <v>11884760.293333333</v>
      </c>
      <c r="Q28" s="68">
        <f t="shared" si="52"/>
        <v>10697507.231111111</v>
      </c>
      <c r="R28" s="68">
        <f t="shared" si="52"/>
        <v>9510681.9466666672</v>
      </c>
      <c r="S28" s="68">
        <f t="shared" si="52"/>
        <v>8324284.4400000004</v>
      </c>
      <c r="T28" s="68">
        <f t="shared" si="52"/>
        <v>7695882.7111111116</v>
      </c>
      <c r="U28" s="68">
        <f t="shared" si="52"/>
        <v>7067908.7600000007</v>
      </c>
      <c r="V28" s="68">
        <f t="shared" si="52"/>
        <v>6440362.5866666678</v>
      </c>
      <c r="W28" s="68">
        <f t="shared" si="52"/>
        <v>5813244.191111112</v>
      </c>
      <c r="X28" s="68">
        <f t="shared" si="52"/>
        <v>5186553.5733333342</v>
      </c>
      <c r="Y28" s="68">
        <f t="shared" si="52"/>
        <v>1970786.7333333343</v>
      </c>
      <c r="Z28" s="68">
        <f t="shared" si="52"/>
        <v>1446122.4871111121</v>
      </c>
      <c r="AA28" s="68">
        <f t="shared" si="52"/>
        <v>921886.01866666763</v>
      </c>
      <c r="AB28" s="68">
        <f t="shared" si="52"/>
        <v>398077.32800000103</v>
      </c>
      <c r="AC28" s="68">
        <f t="shared" si="52"/>
        <v>-125303.58488888782</v>
      </c>
      <c r="AD28" s="68">
        <f t="shared" si="52"/>
        <v>-648256.71999999881</v>
      </c>
      <c r="AE28" s="68">
        <f t="shared" si="52"/>
        <v>-1170782.077333332</v>
      </c>
      <c r="AF28" s="68">
        <f t="shared" si="52"/>
        <v>-834999.08088888763</v>
      </c>
      <c r="AG28" s="68">
        <f t="shared" si="52"/>
        <v>-498788.30666666542</v>
      </c>
      <c r="AH28" s="68">
        <f t="shared" si="52"/>
        <v>-162149.75466666539</v>
      </c>
      <c r="AI28" s="68">
        <f t="shared" si="52"/>
        <v>174916.57511111244</v>
      </c>
      <c r="AJ28" s="68">
        <f t="shared" si="52"/>
        <v>512410.68266666803</v>
      </c>
      <c r="AK28" s="68">
        <f t="shared" si="52"/>
        <v>-2579747.4319999986</v>
      </c>
      <c r="AL28" s="68">
        <f t="shared" si="52"/>
        <v>-2681219.3676088876</v>
      </c>
      <c r="AM28" s="68">
        <f t="shared" si="52"/>
        <v>-2782263.5254399986</v>
      </c>
      <c r="AN28" s="68">
        <f t="shared" si="52"/>
        <v>-2882879.9054933321</v>
      </c>
      <c r="AO28" s="68">
        <f t="shared" si="52"/>
        <v>-2406454.1077688877</v>
      </c>
      <c r="AP28" s="68">
        <f t="shared" si="52"/>
        <v>-1929600.5322666655</v>
      </c>
      <c r="AQ28" s="68">
        <f t="shared" si="52"/>
        <v>-1452319.1789866656</v>
      </c>
      <c r="AR28" s="68">
        <f t="shared" ref="AR28:BI28" si="53">AR11+AR17+AR26+AR27</f>
        <v>383367.55207111267</v>
      </c>
      <c r="AS28" s="68">
        <f t="shared" si="53"/>
        <v>2219482.0609066682</v>
      </c>
      <c r="AT28" s="68">
        <f t="shared" si="53"/>
        <v>4056024.3475200022</v>
      </c>
      <c r="AU28" s="68">
        <f t="shared" si="53"/>
        <v>5892994.4119111132</v>
      </c>
      <c r="AV28" s="68">
        <f t="shared" si="53"/>
        <v>7730392.2540800022</v>
      </c>
      <c r="AW28" s="68">
        <f t="shared" si="53"/>
        <v>6568217.8740266692</v>
      </c>
      <c r="AX28" s="68">
        <f t="shared" si="53"/>
        <v>9258502.7994823139</v>
      </c>
      <c r="AY28" s="68">
        <f t="shared" si="53"/>
        <v>11949215.502715737</v>
      </c>
      <c r="AZ28" s="68">
        <f t="shared" si="53"/>
        <v>14640355.983726937</v>
      </c>
      <c r="BA28" s="68">
        <f t="shared" si="53"/>
        <v>17091079.442515913</v>
      </c>
      <c r="BB28" s="68">
        <f t="shared" si="53"/>
        <v>19542230.679082669</v>
      </c>
      <c r="BC28" s="68">
        <f t="shared" si="53"/>
        <v>21993809.693427201</v>
      </c>
      <c r="BD28" s="68">
        <f t="shared" si="53"/>
        <v>26707951.269549511</v>
      </c>
      <c r="BE28" s="68">
        <f t="shared" si="53"/>
        <v>31422520.623449601</v>
      </c>
      <c r="BF28" s="68">
        <f t="shared" si="53"/>
        <v>36137517.755127467</v>
      </c>
      <c r="BG28" s="68">
        <f t="shared" si="53"/>
        <v>40852942.664583109</v>
      </c>
      <c r="BH28" s="68">
        <f t="shared" si="53"/>
        <v>45568795.351816535</v>
      </c>
      <c r="BI28" s="68">
        <f t="shared" si="53"/>
        <v>47285075.816827737</v>
      </c>
      <c r="BJ28" s="68">
        <f t="shared" ref="BJ28:BO28" si="54">BJ11+BJ17+BJ26+BJ27</f>
        <v>53005165.563616715</v>
      </c>
      <c r="BK28" s="68">
        <f t="shared" si="54"/>
        <v>58725683.08818347</v>
      </c>
      <c r="BL28" s="68">
        <f t="shared" si="54"/>
        <v>64446628.390528001</v>
      </c>
      <c r="BM28" s="68">
        <f t="shared" si="54"/>
        <v>70168001.470650315</v>
      </c>
      <c r="BN28" s="68">
        <f t="shared" si="54"/>
        <v>75889802.328550398</v>
      </c>
      <c r="BO28" s="68">
        <f t="shared" si="54"/>
        <v>81612030.964228272</v>
      </c>
      <c r="BR28" s="145" t="s">
        <v>231</v>
      </c>
      <c r="BS28" s="68"/>
      <c r="BT28" s="68"/>
      <c r="BU28" s="68">
        <f>BU11+BU17+BU26+BU27</f>
        <v>17065200</v>
      </c>
      <c r="BV28" s="68">
        <f t="shared" ref="BV28:CN28" si="55">BV11+BV17+BV26+BV27</f>
        <v>13830400</v>
      </c>
      <c r="BW28" s="68">
        <f t="shared" si="55"/>
        <v>11645600</v>
      </c>
      <c r="BX28" s="68">
        <f t="shared" si="55"/>
        <v>16347646.146666666</v>
      </c>
      <c r="BY28" s="68">
        <f t="shared" si="55"/>
        <v>11884760.293333333</v>
      </c>
      <c r="BZ28" s="68">
        <f t="shared" si="55"/>
        <v>8324284.4399999995</v>
      </c>
      <c r="CA28" s="68">
        <f t="shared" si="55"/>
        <v>6440362.586666666</v>
      </c>
      <c r="CB28" s="68">
        <f t="shared" si="55"/>
        <v>1970786.7333333325</v>
      </c>
      <c r="CC28" s="68">
        <f t="shared" si="55"/>
        <v>398077.32799999928</v>
      </c>
      <c r="CD28" s="68">
        <f t="shared" si="55"/>
        <v>-1170782.0773333339</v>
      </c>
      <c r="CE28" s="68">
        <f t="shared" si="55"/>
        <v>-162149.7546666672</v>
      </c>
      <c r="CF28" s="68">
        <f t="shared" si="55"/>
        <v>-2579747.432000001</v>
      </c>
      <c r="CG28" s="68">
        <f t="shared" si="55"/>
        <v>-2882879.9054933344</v>
      </c>
      <c r="CH28" s="68">
        <f t="shared" si="55"/>
        <v>-1452319.1789866681</v>
      </c>
      <c r="CI28" s="68">
        <f t="shared" si="55"/>
        <v>4056024.3475199998</v>
      </c>
      <c r="CJ28" s="68">
        <f t="shared" si="55"/>
        <v>6568217.8740266673</v>
      </c>
      <c r="CK28" s="68">
        <f t="shared" si="55"/>
        <v>14400794.517060265</v>
      </c>
      <c r="CL28" s="68">
        <f t="shared" si="55"/>
        <v>21754248.226760529</v>
      </c>
      <c r="CM28" s="68">
        <f t="shared" si="55"/>
        <v>35897956.288460791</v>
      </c>
      <c r="CN28" s="68">
        <f t="shared" si="55"/>
        <v>47045514.350161061</v>
      </c>
      <c r="CO28" s="68">
        <f t="shared" si="20"/>
        <v>176177477.04232818</v>
      </c>
      <c r="CP28" s="68">
        <f t="shared" si="21"/>
        <v>227669834.76342899</v>
      </c>
      <c r="CS28" s="245" t="s">
        <v>230</v>
      </c>
      <c r="CT28" s="68">
        <f>CT11+CT17+CT26+CT27</f>
        <v>13830400</v>
      </c>
      <c r="CU28" s="68">
        <f t="shared" ref="CU28:CY28" si="56">CU11+CU17+CU26+CU27</f>
        <v>8324284.4399999995</v>
      </c>
      <c r="CV28" s="68">
        <f t="shared" si="56"/>
        <v>-1170782.077333333</v>
      </c>
      <c r="CW28" s="68">
        <f t="shared" si="56"/>
        <v>-1452319.1789866667</v>
      </c>
      <c r="CX28" s="68">
        <f t="shared" si="56"/>
        <v>21754248.226760529</v>
      </c>
      <c r="CY28" s="68">
        <f t="shared" si="56"/>
        <v>81372469.497561604</v>
      </c>
      <c r="DI28" s="68">
        <f>M28</f>
        <v>16347646.146666666</v>
      </c>
      <c r="DJ28" s="68">
        <f>DJ11+DJ17+DJ26+DJ27</f>
        <v>-2536093.2666666675</v>
      </c>
      <c r="DK28" s="68">
        <f>DK11+DK17+DK26+DK27</f>
        <v>-13058179.431999996</v>
      </c>
      <c r="DL28" s="68">
        <f>DL11+DL17+DL26+DL27</f>
        <v>-18200838.125973333</v>
      </c>
      <c r="DM28" s="68">
        <f>DM11+DM17+DM26+DM27</f>
        <v>-3795770.2631722782</v>
      </c>
    </row>
    <row r="29" spans="1:117" ht="15.5">
      <c r="A29" s="23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S29" s="68"/>
      <c r="BT29" s="68"/>
      <c r="BU29" s="68">
        <f>SUM(B29:D29)</f>
        <v>0</v>
      </c>
      <c r="BV29" s="68">
        <f>SUM(E29:G29)</f>
        <v>0</v>
      </c>
      <c r="BW29" s="68">
        <f>SUM(H29:J29)</f>
        <v>0</v>
      </c>
      <c r="BX29" s="68">
        <f>SUM(K29:M29)</f>
        <v>0</v>
      </c>
      <c r="BY29" s="68">
        <f>SUM(N29:P29)</f>
        <v>0</v>
      </c>
      <c r="BZ29" s="68">
        <f>SUM(Q29:S29)</f>
        <v>0</v>
      </c>
      <c r="CA29" s="68">
        <f>SUM(T29:V29)</f>
        <v>0</v>
      </c>
      <c r="CB29" s="68">
        <f>SUM(W29:Y29)</f>
        <v>0</v>
      </c>
      <c r="CC29" s="68">
        <f>SUM(Z29:AB29)</f>
        <v>0</v>
      </c>
      <c r="CD29" s="68">
        <f>SUM(AC29:AE29)</f>
        <v>0</v>
      </c>
      <c r="CE29" s="68">
        <f>SUM(AF29:AH29)</f>
        <v>0</v>
      </c>
      <c r="CF29" s="68">
        <f>SUM(AI29:AK29)</f>
        <v>0</v>
      </c>
      <c r="CG29" s="68">
        <f>SUM(AL29:AN29)</f>
        <v>0</v>
      </c>
      <c r="CH29" s="68">
        <f>SUM(AO29:AQ29)</f>
        <v>0</v>
      </c>
      <c r="CI29" s="68">
        <f>SUM(AR29:AT29)</f>
        <v>0</v>
      </c>
      <c r="CJ29" s="68">
        <f>SUM(AU29:AW29)</f>
        <v>0</v>
      </c>
      <c r="CK29" s="68">
        <f>SUM(AY29:BA29)</f>
        <v>0</v>
      </c>
      <c r="CL29" s="68">
        <f>SUM(BA29:BC29)</f>
        <v>0</v>
      </c>
      <c r="CM29" s="68">
        <f>SUM(BD29:BF29)</f>
        <v>0</v>
      </c>
      <c r="CN29" s="68">
        <f>SUM(BG29:BI29)</f>
        <v>0</v>
      </c>
      <c r="CO29" s="68">
        <f t="shared" si="20"/>
        <v>0</v>
      </c>
      <c r="CP29" s="68">
        <f t="shared" si="21"/>
        <v>0</v>
      </c>
      <c r="DI29" s="68"/>
      <c r="DJ29" s="68"/>
      <c r="DK29" s="68"/>
      <c r="DL29" s="68"/>
      <c r="DM29" s="68"/>
    </row>
  </sheetData>
  <mergeCells count="6">
    <mergeCell ref="CM1:CP1"/>
    <mergeCell ref="BS1:BV1"/>
    <mergeCell ref="BW1:BZ1"/>
    <mergeCell ref="CA1:CD1"/>
    <mergeCell ref="CE1:CH1"/>
    <mergeCell ref="CI1:CL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40"/>
  <sheetViews>
    <sheetView showGridLines="0" topLeftCell="CN1" zoomScale="85" zoomScaleNormal="85" workbookViewId="0">
      <selection activeCell="CZ14" sqref="CZ14"/>
    </sheetView>
  </sheetViews>
  <sheetFormatPr defaultRowHeight="14.5"/>
  <cols>
    <col min="1" max="1" width="64.81640625" customWidth="1"/>
    <col min="2" max="12" width="16.81640625" bestFit="1" customWidth="1"/>
    <col min="13" max="13" width="24.26953125" customWidth="1"/>
    <col min="14" max="14" width="27.1796875" customWidth="1"/>
    <col min="15" max="15" width="17.1796875" bestFit="1" customWidth="1"/>
    <col min="16" max="25" width="15.7265625" bestFit="1" customWidth="1"/>
    <col min="26" max="61" width="16.54296875" bestFit="1" customWidth="1"/>
    <col min="62" max="62" width="16.54296875" customWidth="1"/>
    <col min="63" max="67" width="18.26953125" bestFit="1" customWidth="1"/>
    <col min="68" max="68" width="55.1796875" customWidth="1"/>
    <col min="69" max="69" width="25.26953125" customWidth="1"/>
    <col min="70" max="87" width="16.54296875" customWidth="1"/>
    <col min="88" max="93" width="18.26953125" bestFit="1" customWidth="1"/>
    <col min="96" max="96" width="39.7265625" customWidth="1"/>
    <col min="97" max="97" width="18.26953125" bestFit="1" customWidth="1"/>
    <col min="98" max="100" width="18.54296875" bestFit="1" customWidth="1"/>
    <col min="101" max="102" width="18.26953125" bestFit="1" customWidth="1"/>
    <col min="108" max="108" width="16.81640625" bestFit="1" customWidth="1"/>
    <col min="109" max="109" width="21" customWidth="1"/>
    <col min="110" max="112" width="16.54296875" bestFit="1" customWidth="1"/>
  </cols>
  <sheetData>
    <row r="1" spans="1:112" ht="22.5">
      <c r="B1" s="74">
        <f>'Cash Flow'!B1</f>
        <v>2024</v>
      </c>
      <c r="C1" s="74">
        <f>'Cash Flow'!C1</f>
        <v>2024</v>
      </c>
      <c r="D1" s="74">
        <f>'Cash Flow'!D1</f>
        <v>2024</v>
      </c>
      <c r="E1" s="74">
        <f>'Cash Flow'!E1</f>
        <v>2024</v>
      </c>
      <c r="F1" s="74">
        <f>'Cash Flow'!F1</f>
        <v>2024</v>
      </c>
      <c r="G1" s="74">
        <f>'Cash Flow'!G1</f>
        <v>2024</v>
      </c>
      <c r="H1" s="74">
        <f>'Cash Flow'!H1</f>
        <v>2025</v>
      </c>
      <c r="I1" s="74">
        <f>'Cash Flow'!I1</f>
        <v>2025</v>
      </c>
      <c r="J1" s="74">
        <f>'Cash Flow'!J1</f>
        <v>2025</v>
      </c>
      <c r="K1" s="74">
        <f>'Cash Flow'!K1</f>
        <v>2025</v>
      </c>
      <c r="L1" s="74">
        <f>'Cash Flow'!L1</f>
        <v>2025</v>
      </c>
      <c r="M1" s="74">
        <f>'Cash Flow'!M1</f>
        <v>2025</v>
      </c>
      <c r="N1" s="74">
        <f>'Cash Flow'!N1</f>
        <v>2025</v>
      </c>
      <c r="O1" s="74">
        <f>'Cash Flow'!O1</f>
        <v>2025</v>
      </c>
      <c r="P1" s="74">
        <f>'Cash Flow'!P1</f>
        <v>2025</v>
      </c>
      <c r="Q1" s="74">
        <f>'Cash Flow'!Q1</f>
        <v>2025</v>
      </c>
      <c r="R1" s="74">
        <f>'Cash Flow'!R1</f>
        <v>2025</v>
      </c>
      <c r="S1" s="74">
        <f>'Cash Flow'!S1</f>
        <v>2025</v>
      </c>
      <c r="T1" s="74">
        <f>'Cash Flow'!T1</f>
        <v>2026</v>
      </c>
      <c r="U1" s="74">
        <f>'Cash Flow'!U1</f>
        <v>2026</v>
      </c>
      <c r="V1" s="74">
        <f>'Cash Flow'!V1</f>
        <v>2026</v>
      </c>
      <c r="W1" s="74">
        <f>'Cash Flow'!W1</f>
        <v>2026</v>
      </c>
      <c r="X1" s="74">
        <f>'Cash Flow'!X1</f>
        <v>2026</v>
      </c>
      <c r="Y1" s="74">
        <f>'Cash Flow'!Y1</f>
        <v>2026</v>
      </c>
      <c r="Z1" s="74">
        <f>'Cash Flow'!Z1</f>
        <v>2026</v>
      </c>
      <c r="AA1" s="74">
        <f>'Cash Flow'!AA1</f>
        <v>2026</v>
      </c>
      <c r="AB1" s="74">
        <f>'Cash Flow'!AB1</f>
        <v>2026</v>
      </c>
      <c r="AC1" s="74">
        <f>'Cash Flow'!AC1</f>
        <v>2026</v>
      </c>
      <c r="AD1" s="74">
        <f>'Cash Flow'!AD1</f>
        <v>2026</v>
      </c>
      <c r="AE1" s="74">
        <f>'Cash Flow'!AE1</f>
        <v>2026</v>
      </c>
      <c r="AF1" s="74">
        <f>'Cash Flow'!AF1</f>
        <v>2027</v>
      </c>
      <c r="AG1" s="74">
        <f>'Cash Flow'!AG1</f>
        <v>2027</v>
      </c>
      <c r="AH1" s="74">
        <f>'Cash Flow'!AH1</f>
        <v>2027</v>
      </c>
      <c r="AI1" s="74">
        <f>'Cash Flow'!AI1</f>
        <v>2027</v>
      </c>
      <c r="AJ1" s="74">
        <f>'Cash Flow'!AJ1</f>
        <v>2027</v>
      </c>
      <c r="AK1" s="74">
        <f>'Cash Flow'!AK1</f>
        <v>2027</v>
      </c>
      <c r="AL1" s="74">
        <f>'Cash Flow'!AL1</f>
        <v>2027</v>
      </c>
      <c r="AM1" s="74">
        <f>'Cash Flow'!AM1</f>
        <v>2027</v>
      </c>
      <c r="AN1" s="74">
        <f>'Cash Flow'!AN1</f>
        <v>2027</v>
      </c>
      <c r="AO1" s="74">
        <f>'Cash Flow'!AO1</f>
        <v>2027</v>
      </c>
      <c r="AP1" s="74">
        <f>'Cash Flow'!AP1</f>
        <v>2027</v>
      </c>
      <c r="AQ1" s="74">
        <f>'Cash Flow'!AQ1</f>
        <v>2027</v>
      </c>
      <c r="AR1" s="74">
        <f>'Cash Flow'!AR1</f>
        <v>2028</v>
      </c>
      <c r="AS1" s="74">
        <f>'Cash Flow'!AS1</f>
        <v>2028</v>
      </c>
      <c r="AT1" s="74">
        <f>'Cash Flow'!AT1</f>
        <v>2028</v>
      </c>
      <c r="AU1" s="74">
        <f>'Cash Flow'!AU1</f>
        <v>2028</v>
      </c>
      <c r="AV1" s="74">
        <f>'Cash Flow'!AV1</f>
        <v>2028</v>
      </c>
      <c r="AW1" s="74">
        <f>'Cash Flow'!AW1</f>
        <v>2028</v>
      </c>
      <c r="AX1" s="74">
        <f>'Cash Flow'!AX1</f>
        <v>2028</v>
      </c>
      <c r="AY1" s="74">
        <f>'Cash Flow'!AY1</f>
        <v>2028</v>
      </c>
      <c r="AZ1" s="74">
        <f>'Cash Flow'!AZ1</f>
        <v>2028</v>
      </c>
      <c r="BA1" s="74">
        <f>'Cash Flow'!BA1</f>
        <v>2028</v>
      </c>
      <c r="BB1" s="74">
        <f>'Cash Flow'!BB1</f>
        <v>2028</v>
      </c>
      <c r="BC1" s="74">
        <f>'Cash Flow'!BC1</f>
        <v>2028</v>
      </c>
      <c r="BD1" s="74">
        <f>'Cash Flow'!BD1</f>
        <v>2029</v>
      </c>
      <c r="BE1" s="74">
        <f>'Cash Flow'!BE1</f>
        <v>2029</v>
      </c>
      <c r="BF1" s="74">
        <f>'Cash Flow'!BF1</f>
        <v>2029</v>
      </c>
      <c r="BG1" s="74">
        <f>'Cash Flow'!BG1</f>
        <v>2029</v>
      </c>
      <c r="BH1" s="74">
        <f>'Cash Flow'!BH1</f>
        <v>2029</v>
      </c>
      <c r="BI1" s="74">
        <f>'Cash Flow'!BI1</f>
        <v>2029</v>
      </c>
      <c r="BJ1" s="74">
        <f>'Cash Flow'!BJ1</f>
        <v>2029</v>
      </c>
      <c r="BK1" s="74">
        <f>'Cash Flow'!BK1</f>
        <v>2029</v>
      </c>
      <c r="BL1" s="74">
        <f>'Cash Flow'!BL1</f>
        <v>2029</v>
      </c>
      <c r="BM1" s="74">
        <f>'Cash Flow'!BM1</f>
        <v>2029</v>
      </c>
      <c r="BN1" s="74">
        <f>'Cash Flow'!BN1</f>
        <v>2029</v>
      </c>
      <c r="BO1" s="74">
        <f>'Cash Flow'!BO1</f>
        <v>2029</v>
      </c>
      <c r="BP1" s="146"/>
      <c r="BQ1" s="136"/>
      <c r="BR1" s="265">
        <v>2024</v>
      </c>
      <c r="BS1" s="266"/>
      <c r="BT1" s="266"/>
      <c r="BU1" s="267"/>
      <c r="BV1" s="265">
        <v>2025</v>
      </c>
      <c r="BW1" s="266"/>
      <c r="BX1" s="266"/>
      <c r="BY1" s="267"/>
      <c r="BZ1" s="265">
        <v>2026</v>
      </c>
      <c r="CA1" s="266"/>
      <c r="CB1" s="266"/>
      <c r="CC1" s="267"/>
      <c r="CD1" s="265">
        <v>2027</v>
      </c>
      <c r="CE1" s="266"/>
      <c r="CF1" s="266"/>
      <c r="CG1" s="267"/>
      <c r="CH1" s="265">
        <v>2028</v>
      </c>
      <c r="CI1" s="266"/>
      <c r="CJ1" s="266"/>
      <c r="CK1" s="267"/>
      <c r="CL1" s="265">
        <v>2029</v>
      </c>
      <c r="CM1" s="266"/>
      <c r="CN1" s="266"/>
      <c r="CO1" s="266"/>
      <c r="CS1" s="124" t="s">
        <v>208</v>
      </c>
      <c r="CT1" s="124" t="s">
        <v>209</v>
      </c>
      <c r="CU1" s="124" t="s">
        <v>210</v>
      </c>
      <c r="CV1" s="124" t="s">
        <v>211</v>
      </c>
      <c r="CW1" s="124" t="s">
        <v>212</v>
      </c>
      <c r="CX1" s="124" t="s">
        <v>233</v>
      </c>
      <c r="DB1" s="74"/>
      <c r="DC1" s="74"/>
      <c r="DD1" s="74" t="str">
        <f>'Cash Flow'!DI1</f>
        <v>Итого (1 год)</v>
      </c>
      <c r="DE1" s="74" t="str">
        <f>'Cash Flow'!DJ1</f>
        <v>Итого (2 год)</v>
      </c>
      <c r="DF1" s="74" t="str">
        <f>'Cash Flow'!DK1</f>
        <v>Итого (3 год)</v>
      </c>
      <c r="DG1" s="74" t="str">
        <f>'Cash Flow'!DL1</f>
        <v>Итого (4 год)</v>
      </c>
      <c r="DH1" s="74" t="str">
        <f>'Cash Flow'!DM1</f>
        <v>Итого (5 год)</v>
      </c>
    </row>
    <row r="2" spans="1:112" ht="15.5">
      <c r="B2" s="69">
        <f>'Cash Flow'!B2</f>
        <v>45474</v>
      </c>
      <c r="C2" s="69">
        <f>'Cash Flow'!C2</f>
        <v>45505</v>
      </c>
      <c r="D2" s="69">
        <f>'Cash Flow'!D2</f>
        <v>45536</v>
      </c>
      <c r="E2" s="69">
        <f>'Cash Flow'!E2</f>
        <v>45566</v>
      </c>
      <c r="F2" s="69">
        <f>'Cash Flow'!F2</f>
        <v>45597</v>
      </c>
      <c r="G2" s="69">
        <f>'Cash Flow'!G2</f>
        <v>45627</v>
      </c>
      <c r="H2" s="69">
        <f>'Cash Flow'!H2</f>
        <v>45658</v>
      </c>
      <c r="I2" s="69">
        <f>'Cash Flow'!I2</f>
        <v>45689</v>
      </c>
      <c r="J2" s="69">
        <f>'Cash Flow'!J2</f>
        <v>45717</v>
      </c>
      <c r="K2" s="69">
        <f>'Cash Flow'!K2</f>
        <v>45748</v>
      </c>
      <c r="L2" s="69">
        <f>'Cash Flow'!L2</f>
        <v>45778</v>
      </c>
      <c r="M2" s="69">
        <f>'Cash Flow'!M2</f>
        <v>45809</v>
      </c>
      <c r="N2" s="69">
        <f>'Cash Flow'!N2</f>
        <v>45839</v>
      </c>
      <c r="O2" s="69">
        <f>'Cash Flow'!O2</f>
        <v>45870</v>
      </c>
      <c r="P2" s="69">
        <f>'Cash Flow'!P2</f>
        <v>45901</v>
      </c>
      <c r="Q2" s="69">
        <f>'Cash Flow'!Q2</f>
        <v>45931</v>
      </c>
      <c r="R2" s="69">
        <f>'Cash Flow'!R2</f>
        <v>45962</v>
      </c>
      <c r="S2" s="69">
        <f>'Cash Flow'!S2</f>
        <v>45992</v>
      </c>
      <c r="T2" s="69">
        <f>'Cash Flow'!T2</f>
        <v>46023</v>
      </c>
      <c r="U2" s="69">
        <f>'Cash Flow'!U2</f>
        <v>46054</v>
      </c>
      <c r="V2" s="69">
        <f>'Cash Flow'!V2</f>
        <v>46082</v>
      </c>
      <c r="W2" s="69">
        <f>'Cash Flow'!W2</f>
        <v>46113</v>
      </c>
      <c r="X2" s="69">
        <f>'Cash Flow'!X2</f>
        <v>46143</v>
      </c>
      <c r="Y2" s="69">
        <f>'Cash Flow'!Y2</f>
        <v>46174</v>
      </c>
      <c r="Z2" s="69">
        <f>'Cash Flow'!Z2</f>
        <v>46204</v>
      </c>
      <c r="AA2" s="69">
        <f>'Cash Flow'!AA2</f>
        <v>46235</v>
      </c>
      <c r="AB2" s="69">
        <f>'Cash Flow'!AB2</f>
        <v>46266</v>
      </c>
      <c r="AC2" s="69">
        <f>'Cash Flow'!AC2</f>
        <v>46296</v>
      </c>
      <c r="AD2" s="69">
        <f>'Cash Flow'!AD2</f>
        <v>46327</v>
      </c>
      <c r="AE2" s="69">
        <f>'Cash Flow'!AE2</f>
        <v>46357</v>
      </c>
      <c r="AF2" s="69">
        <f>'Cash Flow'!AF2</f>
        <v>46388</v>
      </c>
      <c r="AG2" s="69">
        <f>'Cash Flow'!AG2</f>
        <v>46419</v>
      </c>
      <c r="AH2" s="69">
        <f>'Cash Flow'!AH2</f>
        <v>46447</v>
      </c>
      <c r="AI2" s="69">
        <f>'Cash Flow'!AI2</f>
        <v>46478</v>
      </c>
      <c r="AJ2" s="69">
        <f>'Cash Flow'!AJ2</f>
        <v>46508</v>
      </c>
      <c r="AK2" s="69">
        <f>'Cash Flow'!AK2</f>
        <v>46539</v>
      </c>
      <c r="AL2" s="69">
        <f>'Cash Flow'!AL2</f>
        <v>46569</v>
      </c>
      <c r="AM2" s="69">
        <f>'Cash Flow'!AM2</f>
        <v>46600</v>
      </c>
      <c r="AN2" s="69">
        <f>'Cash Flow'!AN2</f>
        <v>46631</v>
      </c>
      <c r="AO2" s="69">
        <f>'Cash Flow'!AO2</f>
        <v>46661</v>
      </c>
      <c r="AP2" s="69">
        <f>'Cash Flow'!AP2</f>
        <v>46692</v>
      </c>
      <c r="AQ2" s="69">
        <f>'Cash Flow'!AQ2</f>
        <v>46722</v>
      </c>
      <c r="AR2" s="69">
        <f>'Cash Flow'!AR2</f>
        <v>46753</v>
      </c>
      <c r="AS2" s="69">
        <f>'Cash Flow'!AS2</f>
        <v>46784</v>
      </c>
      <c r="AT2" s="69">
        <f>'Cash Flow'!AT2</f>
        <v>46813</v>
      </c>
      <c r="AU2" s="69">
        <f>'Cash Flow'!AU2</f>
        <v>46844</v>
      </c>
      <c r="AV2" s="69">
        <f>'Cash Flow'!AV2</f>
        <v>46874</v>
      </c>
      <c r="AW2" s="69">
        <f>'Cash Flow'!AW2</f>
        <v>46905</v>
      </c>
      <c r="AX2" s="69">
        <f>'Cash Flow'!AX2</f>
        <v>46935</v>
      </c>
      <c r="AY2" s="69">
        <f>'Cash Flow'!AY2</f>
        <v>46966</v>
      </c>
      <c r="AZ2" s="69">
        <f>'Cash Flow'!AZ2</f>
        <v>46997</v>
      </c>
      <c r="BA2" s="69">
        <f>'Cash Flow'!BA2</f>
        <v>47027</v>
      </c>
      <c r="BB2" s="69">
        <f>'Cash Flow'!BB2</f>
        <v>47058</v>
      </c>
      <c r="BC2" s="69">
        <f>'Cash Flow'!BC2</f>
        <v>47088</v>
      </c>
      <c r="BD2" s="69">
        <f>'Cash Flow'!BD2</f>
        <v>47119</v>
      </c>
      <c r="BE2" s="69">
        <f>'Cash Flow'!BE2</f>
        <v>47150</v>
      </c>
      <c r="BF2" s="69">
        <f>'Cash Flow'!BF2</f>
        <v>47178</v>
      </c>
      <c r="BG2" s="69">
        <f>'Cash Flow'!BG2</f>
        <v>47209</v>
      </c>
      <c r="BH2" s="69">
        <f>'Cash Flow'!BH2</f>
        <v>47239</v>
      </c>
      <c r="BI2" s="69">
        <f>'Cash Flow'!BI2</f>
        <v>47270</v>
      </c>
      <c r="BJ2" s="69">
        <f>'Cash Flow'!BJ2</f>
        <v>47300</v>
      </c>
      <c r="BK2" s="69">
        <f>'Cash Flow'!BK2</f>
        <v>47331</v>
      </c>
      <c r="BL2" s="69">
        <f>'Cash Flow'!BL2</f>
        <v>47362</v>
      </c>
      <c r="BM2" s="69">
        <f>'Cash Flow'!BM2</f>
        <v>47392</v>
      </c>
      <c r="BN2" s="69">
        <f>'Cash Flow'!BN2</f>
        <v>47423</v>
      </c>
      <c r="BO2" s="69">
        <f>'Cash Flow'!BO2</f>
        <v>47453</v>
      </c>
      <c r="BP2" s="137"/>
      <c r="BQ2" s="137"/>
      <c r="BR2" s="123" t="s">
        <v>213</v>
      </c>
      <c r="BS2" s="123" t="s">
        <v>214</v>
      </c>
      <c r="BT2" s="123" t="s">
        <v>215</v>
      </c>
      <c r="BU2" s="123" t="s">
        <v>216</v>
      </c>
      <c r="BV2" s="123" t="s">
        <v>213</v>
      </c>
      <c r="BW2" s="123" t="s">
        <v>214</v>
      </c>
      <c r="BX2" s="123" t="s">
        <v>215</v>
      </c>
      <c r="BY2" s="123" t="s">
        <v>216</v>
      </c>
      <c r="BZ2" s="123" t="s">
        <v>213</v>
      </c>
      <c r="CA2" s="123" t="s">
        <v>214</v>
      </c>
      <c r="CB2" s="123" t="s">
        <v>215</v>
      </c>
      <c r="CC2" s="123" t="s">
        <v>216</v>
      </c>
      <c r="CD2" s="123" t="s">
        <v>213</v>
      </c>
      <c r="CE2" s="123" t="s">
        <v>214</v>
      </c>
      <c r="CF2" s="123" t="s">
        <v>215</v>
      </c>
      <c r="CG2" s="123" t="s">
        <v>216</v>
      </c>
      <c r="CH2" s="123" t="s">
        <v>213</v>
      </c>
      <c r="CI2" s="123" t="s">
        <v>214</v>
      </c>
      <c r="CJ2" s="123" t="s">
        <v>215</v>
      </c>
      <c r="CK2" s="123" t="s">
        <v>216</v>
      </c>
      <c r="CL2" s="123" t="s">
        <v>213</v>
      </c>
      <c r="CM2" s="123" t="s">
        <v>214</v>
      </c>
      <c r="CN2" s="123" t="s">
        <v>215</v>
      </c>
      <c r="CO2" s="127" t="s">
        <v>216</v>
      </c>
      <c r="CR2" s="21"/>
      <c r="CS2" s="68"/>
      <c r="CT2" s="68"/>
      <c r="CU2" s="68"/>
      <c r="CV2" s="68"/>
      <c r="CW2" s="68"/>
      <c r="CX2" s="68"/>
      <c r="DB2" s="69"/>
      <c r="DC2" s="69"/>
      <c r="DD2" s="69">
        <f>'Cash Flow'!DI2</f>
        <v>0</v>
      </c>
      <c r="DE2" s="69">
        <f>'Cash Flow'!DJ2</f>
        <v>0</v>
      </c>
      <c r="DF2" s="69">
        <f>'Cash Flow'!DK2</f>
        <v>0</v>
      </c>
      <c r="DG2" s="69">
        <f>'Cash Flow'!DL2</f>
        <v>0</v>
      </c>
      <c r="DH2" s="69">
        <f>'Cash Flow'!DM2</f>
        <v>0</v>
      </c>
    </row>
    <row r="3" spans="1:112" ht="15.5">
      <c r="A3" s="98" t="s">
        <v>163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32"/>
      <c r="BQ3" s="147" t="s">
        <v>163</v>
      </c>
      <c r="BR3" s="68"/>
      <c r="BS3" s="68"/>
      <c r="BT3" s="68">
        <f t="shared" ref="BT3:BT17" si="0">D3</f>
        <v>0</v>
      </c>
      <c r="BU3" s="68">
        <f t="shared" ref="BU3:BU17" si="1">G3</f>
        <v>0</v>
      </c>
      <c r="BV3" s="68">
        <f t="shared" ref="BV3:BV17" si="2">J3</f>
        <v>0</v>
      </c>
      <c r="BW3" s="68">
        <f t="shared" ref="BW3:BW17" si="3">M3</f>
        <v>0</v>
      </c>
      <c r="BX3" s="68">
        <f t="shared" ref="BX3:BX17" si="4">P3</f>
        <v>0</v>
      </c>
      <c r="BY3" s="68">
        <f t="shared" ref="BY3:BY17" si="5">S3</f>
        <v>0</v>
      </c>
      <c r="BZ3" s="68">
        <f t="shared" ref="BZ3:BZ17" si="6">V3</f>
        <v>0</v>
      </c>
      <c r="CA3" s="68">
        <f t="shared" ref="CA3:CA17" si="7">Y3</f>
        <v>0</v>
      </c>
      <c r="CB3" s="68">
        <f t="shared" ref="CB3:CB17" si="8">AB3</f>
        <v>0</v>
      </c>
      <c r="CC3" s="68">
        <f t="shared" ref="CC3:CC17" si="9">AE3</f>
        <v>0</v>
      </c>
      <c r="CD3" s="68">
        <f t="shared" ref="CD3:CD17" si="10">AH3</f>
        <v>0</v>
      </c>
      <c r="CE3" s="68">
        <f t="shared" ref="CE3:CE17" si="11">AK3</f>
        <v>0</v>
      </c>
      <c r="CF3" s="68">
        <f t="shared" ref="CF3:CF17" si="12">AN3</f>
        <v>0</v>
      </c>
      <c r="CG3" s="68">
        <f t="shared" ref="CG3:CG17" si="13">AQ3</f>
        <v>0</v>
      </c>
      <c r="CH3" s="68">
        <f t="shared" ref="CH3:CH17" si="14">AT3</f>
        <v>0</v>
      </c>
      <c r="CI3" s="68">
        <f t="shared" ref="CI3:CI17" si="15">AW3</f>
        <v>0</v>
      </c>
      <c r="CJ3" s="68">
        <f t="shared" ref="CJ3:CJ17" si="16">BA3</f>
        <v>0</v>
      </c>
      <c r="CK3" s="68">
        <f t="shared" ref="CK3:CK17" si="17">BC3</f>
        <v>0</v>
      </c>
      <c r="CL3" s="68">
        <f t="shared" ref="CL3:CL17" si="18">BF3</f>
        <v>0</v>
      </c>
      <c r="CM3" s="68">
        <f t="shared" ref="CM3:CM17" si="19">BI3</f>
        <v>0</v>
      </c>
      <c r="CN3" s="68">
        <f>BL3</f>
        <v>0</v>
      </c>
      <c r="CO3" s="68">
        <f>BO3</f>
        <v>0</v>
      </c>
      <c r="CR3" s="249" t="s">
        <v>163</v>
      </c>
      <c r="CS3" s="68">
        <f>BU3</f>
        <v>0</v>
      </c>
      <c r="CT3" s="68">
        <f>BY3</f>
        <v>0</v>
      </c>
      <c r="CU3" s="68">
        <f>CC3</f>
        <v>0</v>
      </c>
      <c r="CV3" s="68">
        <f>CG3</f>
        <v>0</v>
      </c>
      <c r="CW3" s="68">
        <f>CK3</f>
        <v>0</v>
      </c>
      <c r="CX3" s="68">
        <f>CM3</f>
        <v>0</v>
      </c>
      <c r="DD3" s="68"/>
      <c r="DE3" s="68"/>
      <c r="DF3" s="68"/>
      <c r="DG3" s="68"/>
      <c r="DH3" s="68"/>
    </row>
    <row r="4" spans="1:112" ht="15.5">
      <c r="A4" s="99" t="s">
        <v>164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32"/>
      <c r="BQ4" s="148" t="s">
        <v>164</v>
      </c>
      <c r="BR4" s="68"/>
      <c r="BS4" s="68"/>
      <c r="BT4" s="68">
        <f t="shared" si="0"/>
        <v>0</v>
      </c>
      <c r="BU4" s="68">
        <f t="shared" si="1"/>
        <v>0</v>
      </c>
      <c r="BV4" s="68">
        <f t="shared" si="2"/>
        <v>0</v>
      </c>
      <c r="BW4" s="68">
        <f t="shared" si="3"/>
        <v>0</v>
      </c>
      <c r="BX4" s="68">
        <f t="shared" si="4"/>
        <v>0</v>
      </c>
      <c r="BY4" s="68">
        <f t="shared" si="5"/>
        <v>0</v>
      </c>
      <c r="BZ4" s="68">
        <f t="shared" si="6"/>
        <v>0</v>
      </c>
      <c r="CA4" s="68">
        <f t="shared" si="7"/>
        <v>0</v>
      </c>
      <c r="CB4" s="68">
        <f t="shared" si="8"/>
        <v>0</v>
      </c>
      <c r="CC4" s="68">
        <f t="shared" si="9"/>
        <v>0</v>
      </c>
      <c r="CD4" s="68">
        <f t="shared" si="10"/>
        <v>0</v>
      </c>
      <c r="CE4" s="68">
        <f t="shared" si="11"/>
        <v>0</v>
      </c>
      <c r="CF4" s="68">
        <f t="shared" si="12"/>
        <v>0</v>
      </c>
      <c r="CG4" s="68">
        <f t="shared" si="13"/>
        <v>0</v>
      </c>
      <c r="CH4" s="68">
        <f t="shared" si="14"/>
        <v>0</v>
      </c>
      <c r="CI4" s="68">
        <f t="shared" si="15"/>
        <v>0</v>
      </c>
      <c r="CJ4" s="68">
        <f t="shared" si="16"/>
        <v>0</v>
      </c>
      <c r="CK4" s="68">
        <f t="shared" si="17"/>
        <v>0</v>
      </c>
      <c r="CL4" s="68">
        <f t="shared" si="18"/>
        <v>0</v>
      </c>
      <c r="CM4" s="68">
        <f t="shared" si="19"/>
        <v>0</v>
      </c>
      <c r="CN4" s="68">
        <f t="shared" ref="CN4:CN35" si="20">BL4</f>
        <v>0</v>
      </c>
      <c r="CO4" s="68">
        <f t="shared" ref="CO4:CO35" si="21">BO4</f>
        <v>0</v>
      </c>
      <c r="CR4" s="250" t="s">
        <v>164</v>
      </c>
      <c r="CS4" s="68">
        <f t="shared" ref="CS4:CS28" si="22">BU4</f>
        <v>0</v>
      </c>
      <c r="CT4" s="68">
        <f t="shared" ref="CT4:CT28" si="23">BY4</f>
        <v>0</v>
      </c>
      <c r="CU4" s="68">
        <f t="shared" ref="CU4:CU28" si="24">CC4</f>
        <v>0</v>
      </c>
      <c r="CV4" s="68">
        <f t="shared" ref="CV4:CV28" si="25">CG4</f>
        <v>0</v>
      </c>
      <c r="CW4" s="68">
        <f t="shared" ref="CW4:CW28" si="26">CK4</f>
        <v>0</v>
      </c>
      <c r="CX4" s="68">
        <f t="shared" ref="CX4:CX28" si="27">CM4</f>
        <v>0</v>
      </c>
      <c r="DD4" s="68"/>
      <c r="DE4" s="68"/>
      <c r="DF4" s="68"/>
      <c r="DG4" s="68"/>
      <c r="DH4" s="68"/>
    </row>
    <row r="5" spans="1:112" ht="15.5">
      <c r="A5" s="100" t="s">
        <v>234</v>
      </c>
      <c r="B5" s="68">
        <f>'Expenses (OPEX&amp;CAPEX)'!B47</f>
        <v>616666.66666666663</v>
      </c>
      <c r="C5" s="68">
        <f>'Expenses (OPEX&amp;CAPEX)'!C47</f>
        <v>1233333.3333333333</v>
      </c>
      <c r="D5" s="68">
        <f>'Expenses (OPEX&amp;CAPEX)'!D47</f>
        <v>1850000</v>
      </c>
      <c r="E5" s="68">
        <f>'Expenses (OPEX&amp;CAPEX)'!E47</f>
        <v>2766666.6666666665</v>
      </c>
      <c r="F5" s="68">
        <f>'Expenses (OPEX&amp;CAPEX)'!F47</f>
        <v>3383333.333333333</v>
      </c>
      <c r="G5" s="68">
        <f>'Expenses (OPEX&amp;CAPEX)'!G47</f>
        <v>3999999.9999999995</v>
      </c>
      <c r="H5" s="68">
        <f>'Expenses (OPEX&amp;CAPEX)'!H47</f>
        <v>4266666.666666666</v>
      </c>
      <c r="I5" s="68">
        <f>'Expenses (OPEX&amp;CAPEX)'!I47</f>
        <v>4533333.333333333</v>
      </c>
      <c r="J5" s="68">
        <f>'Expenses (OPEX&amp;CAPEX)'!J47</f>
        <v>5100000</v>
      </c>
      <c r="K5" s="68">
        <f>'Expenses (OPEX&amp;CAPEX)'!K47</f>
        <v>5000000</v>
      </c>
      <c r="L5" s="68">
        <f>'Expenses (OPEX&amp;CAPEX)'!L47</f>
        <v>4900000</v>
      </c>
      <c r="M5" s="68">
        <f>'Expenses (OPEX&amp;CAPEX)'!M47</f>
        <v>4800000</v>
      </c>
      <c r="N5" s="68">
        <f>'Expenses (OPEX&amp;CAPEX)'!N47</f>
        <v>4700000</v>
      </c>
      <c r="O5" s="68">
        <f>'Expenses (OPEX&amp;CAPEX)'!O47</f>
        <v>4600000</v>
      </c>
      <c r="P5" s="68">
        <f>'Expenses (OPEX&amp;CAPEX)'!P47</f>
        <v>4500000</v>
      </c>
      <c r="Q5" s="68">
        <f>'Expenses (OPEX&amp;CAPEX)'!Q47</f>
        <v>4400000</v>
      </c>
      <c r="R5" s="68">
        <f>'Expenses (OPEX&amp;CAPEX)'!R47</f>
        <v>4300000</v>
      </c>
      <c r="S5" s="68">
        <f>'Expenses (OPEX&amp;CAPEX)'!S47</f>
        <v>4200000</v>
      </c>
      <c r="T5" s="68">
        <f>'Expenses (OPEX&amp;CAPEX)'!T47</f>
        <v>4100000</v>
      </c>
      <c r="U5" s="68">
        <f>'Expenses (OPEX&amp;CAPEX)'!U47</f>
        <v>4000000</v>
      </c>
      <c r="V5" s="68">
        <f>'Expenses (OPEX&amp;CAPEX)'!V47</f>
        <v>3900000</v>
      </c>
      <c r="W5" s="68">
        <f>'Expenses (OPEX&amp;CAPEX)'!W47</f>
        <v>3800000</v>
      </c>
      <c r="X5" s="68">
        <f>'Expenses (OPEX&amp;CAPEX)'!X47</f>
        <v>3700000</v>
      </c>
      <c r="Y5" s="68">
        <f>'Expenses (OPEX&amp;CAPEX)'!Y47</f>
        <v>3600000</v>
      </c>
      <c r="Z5" s="68">
        <f>'Expenses (OPEX&amp;CAPEX)'!Z47</f>
        <v>3500000</v>
      </c>
      <c r="AA5" s="68">
        <f>'Expenses (OPEX&amp;CAPEX)'!AA47</f>
        <v>3400000</v>
      </c>
      <c r="AB5" s="68">
        <f>'Expenses (OPEX&amp;CAPEX)'!AB47</f>
        <v>3300000</v>
      </c>
      <c r="AC5" s="68">
        <f>'Expenses (OPEX&amp;CAPEX)'!AC47</f>
        <v>3200000</v>
      </c>
      <c r="AD5" s="68">
        <f>'Expenses (OPEX&amp;CAPEX)'!AD47</f>
        <v>3100000</v>
      </c>
      <c r="AE5" s="68">
        <f>'Expenses (OPEX&amp;CAPEX)'!AE47</f>
        <v>3000000</v>
      </c>
      <c r="AF5" s="68">
        <f>'Expenses (OPEX&amp;CAPEX)'!AF47</f>
        <v>2900000</v>
      </c>
      <c r="AG5" s="68">
        <f>'Expenses (OPEX&amp;CAPEX)'!AG47</f>
        <v>2800000</v>
      </c>
      <c r="AH5" s="68">
        <f>'Expenses (OPEX&amp;CAPEX)'!AH47</f>
        <v>2700000</v>
      </c>
      <c r="AI5" s="68">
        <f>'Expenses (OPEX&amp;CAPEX)'!AI47</f>
        <v>2600000</v>
      </c>
      <c r="AJ5" s="68">
        <f>'Expenses (OPEX&amp;CAPEX)'!AJ47</f>
        <v>2500000</v>
      </c>
      <c r="AK5" s="68">
        <f>'Expenses (OPEX&amp;CAPEX)'!AK47</f>
        <v>2400000</v>
      </c>
      <c r="AL5" s="68">
        <f>'Expenses (OPEX&amp;CAPEX)'!AL47</f>
        <v>2300000</v>
      </c>
      <c r="AM5" s="68">
        <f>'Expenses (OPEX&amp;CAPEX)'!AM47</f>
        <v>2200000</v>
      </c>
      <c r="AN5" s="68">
        <f>'Expenses (OPEX&amp;CAPEX)'!AN47</f>
        <v>2100000</v>
      </c>
      <c r="AO5" s="68">
        <f>'Expenses (OPEX&amp;CAPEX)'!AO47</f>
        <v>2000000</v>
      </c>
      <c r="AP5" s="68">
        <f>'Expenses (OPEX&amp;CAPEX)'!AP47</f>
        <v>1900000</v>
      </c>
      <c r="AQ5" s="68">
        <f>'Expenses (OPEX&amp;CAPEX)'!AQ47</f>
        <v>1800000</v>
      </c>
      <c r="AR5" s="68">
        <f>'Expenses (OPEX&amp;CAPEX)'!AR47</f>
        <v>1700000</v>
      </c>
      <c r="AS5" s="68">
        <f>'Expenses (OPEX&amp;CAPEX)'!AS47</f>
        <v>1600000</v>
      </c>
      <c r="AT5" s="68">
        <f>'Expenses (OPEX&amp;CAPEX)'!AT47</f>
        <v>1500000</v>
      </c>
      <c r="AU5" s="68">
        <f>'Expenses (OPEX&amp;CAPEX)'!AU47</f>
        <v>1400000</v>
      </c>
      <c r="AV5" s="68">
        <f>'Expenses (OPEX&amp;CAPEX)'!AV47</f>
        <v>1300000</v>
      </c>
      <c r="AW5" s="68">
        <f>'Expenses (OPEX&amp;CAPEX)'!AW47</f>
        <v>1200000</v>
      </c>
      <c r="AX5" s="68">
        <f>'Expenses (OPEX&amp;CAPEX)'!AX47</f>
        <v>1100000</v>
      </c>
      <c r="AY5" s="68">
        <f>'Expenses (OPEX&amp;CAPEX)'!AY47</f>
        <v>1000000</v>
      </c>
      <c r="AZ5" s="68">
        <f>'Expenses (OPEX&amp;CAPEX)'!AZ47</f>
        <v>900000</v>
      </c>
      <c r="BA5" s="68">
        <f>'Expenses (OPEX&amp;CAPEX)'!BA47</f>
        <v>800000</v>
      </c>
      <c r="BB5" s="68">
        <f>'Expenses (OPEX&amp;CAPEX)'!BB47</f>
        <v>700000</v>
      </c>
      <c r="BC5" s="68">
        <f>'Expenses (OPEX&amp;CAPEX)'!BC47</f>
        <v>600000</v>
      </c>
      <c r="BD5" s="68">
        <f>'Expenses (OPEX&amp;CAPEX)'!BD47</f>
        <v>500000</v>
      </c>
      <c r="BE5" s="68">
        <f>'Expenses (OPEX&amp;CAPEX)'!BE47</f>
        <v>400000</v>
      </c>
      <c r="BF5" s="68">
        <f>'Expenses (OPEX&amp;CAPEX)'!BF47</f>
        <v>300000</v>
      </c>
      <c r="BG5" s="68">
        <f>'Expenses (OPEX&amp;CAPEX)'!BG47</f>
        <v>200000</v>
      </c>
      <c r="BH5" s="68">
        <f>'Expenses (OPEX&amp;CAPEX)'!BH47</f>
        <v>100000</v>
      </c>
      <c r="BI5" s="68">
        <f>'Expenses (OPEX&amp;CAPEX)'!BI47</f>
        <v>0</v>
      </c>
      <c r="BJ5" s="68">
        <f>'Expenses (OPEX&amp;CAPEX)'!BJ47</f>
        <v>0</v>
      </c>
      <c r="BK5" s="68">
        <f>'Expenses (OPEX&amp;CAPEX)'!BK47</f>
        <v>0</v>
      </c>
      <c r="BL5" s="68">
        <f>'Expenses (OPEX&amp;CAPEX)'!BL47</f>
        <v>0</v>
      </c>
      <c r="BM5" s="68">
        <f>'Expenses (OPEX&amp;CAPEX)'!BM47</f>
        <v>0</v>
      </c>
      <c r="BN5" s="68">
        <f>'Expenses (OPEX&amp;CAPEX)'!BN47</f>
        <v>0</v>
      </c>
      <c r="BO5" s="68">
        <f>'Expenses (OPEX&amp;CAPEX)'!BO47</f>
        <v>0</v>
      </c>
      <c r="BP5" s="32"/>
      <c r="BQ5" s="149" t="s">
        <v>234</v>
      </c>
      <c r="BR5" s="68"/>
      <c r="BS5" s="68"/>
      <c r="BT5" s="68">
        <f t="shared" si="0"/>
        <v>1850000</v>
      </c>
      <c r="BU5" s="68">
        <f t="shared" si="1"/>
        <v>3999999.9999999995</v>
      </c>
      <c r="BV5" s="68">
        <f t="shared" si="2"/>
        <v>5100000</v>
      </c>
      <c r="BW5" s="68">
        <f t="shared" si="3"/>
        <v>4800000</v>
      </c>
      <c r="BX5" s="68">
        <f t="shared" si="4"/>
        <v>4500000</v>
      </c>
      <c r="BY5" s="68">
        <f t="shared" si="5"/>
        <v>4200000</v>
      </c>
      <c r="BZ5" s="68">
        <f t="shared" si="6"/>
        <v>3900000</v>
      </c>
      <c r="CA5" s="68">
        <f t="shared" si="7"/>
        <v>3600000</v>
      </c>
      <c r="CB5" s="68">
        <f t="shared" si="8"/>
        <v>3300000</v>
      </c>
      <c r="CC5" s="68">
        <f t="shared" si="9"/>
        <v>3000000</v>
      </c>
      <c r="CD5" s="68">
        <f t="shared" si="10"/>
        <v>2700000</v>
      </c>
      <c r="CE5" s="68">
        <f t="shared" si="11"/>
        <v>2400000</v>
      </c>
      <c r="CF5" s="68">
        <f t="shared" si="12"/>
        <v>2100000</v>
      </c>
      <c r="CG5" s="68">
        <f t="shared" si="13"/>
        <v>1800000</v>
      </c>
      <c r="CH5" s="68">
        <f t="shared" si="14"/>
        <v>1500000</v>
      </c>
      <c r="CI5" s="68">
        <f t="shared" si="15"/>
        <v>1200000</v>
      </c>
      <c r="CJ5" s="68">
        <f t="shared" si="16"/>
        <v>800000</v>
      </c>
      <c r="CK5" s="68">
        <f t="shared" si="17"/>
        <v>600000</v>
      </c>
      <c r="CL5" s="68">
        <f t="shared" si="18"/>
        <v>300000</v>
      </c>
      <c r="CM5" s="68">
        <f t="shared" si="19"/>
        <v>0</v>
      </c>
      <c r="CN5" s="68">
        <f t="shared" si="20"/>
        <v>0</v>
      </c>
      <c r="CO5" s="68">
        <f t="shared" si="21"/>
        <v>0</v>
      </c>
      <c r="CR5" s="251" t="s">
        <v>234</v>
      </c>
      <c r="CS5" s="68">
        <f t="shared" si="22"/>
        <v>3999999.9999999995</v>
      </c>
      <c r="CT5" s="68">
        <f t="shared" si="23"/>
        <v>4200000</v>
      </c>
      <c r="CU5" s="68">
        <f t="shared" si="24"/>
        <v>3000000</v>
      </c>
      <c r="CV5" s="68">
        <f t="shared" si="25"/>
        <v>1800000</v>
      </c>
      <c r="CW5" s="68">
        <f t="shared" si="26"/>
        <v>600000</v>
      </c>
      <c r="CX5" s="68">
        <f t="shared" si="27"/>
        <v>0</v>
      </c>
      <c r="DD5" s="68">
        <f>'Expenses (OPEX&amp;CAPEX)'!DD47</f>
        <v>10800000</v>
      </c>
      <c r="DE5" s="68">
        <f>'Expenses (OPEX&amp;CAPEX)'!DF47</f>
        <v>3600000</v>
      </c>
      <c r="DF5" s="68">
        <f>'Expenses (OPEX&amp;CAPEX)'!DH47</f>
        <v>2400000</v>
      </c>
      <c r="DG5" s="68">
        <f>'Expenses (OPEX&amp;CAPEX)'!DJ47</f>
        <v>1200000</v>
      </c>
      <c r="DH5" s="68">
        <f>'Expenses (OPEX&amp;CAPEX)'!DL47</f>
        <v>0</v>
      </c>
    </row>
    <row r="6" spans="1:112" ht="15.5">
      <c r="A6" s="100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32"/>
      <c r="BQ6" s="149"/>
      <c r="BR6" s="68"/>
      <c r="BS6" s="68"/>
      <c r="BT6" s="68">
        <f t="shared" si="0"/>
        <v>0</v>
      </c>
      <c r="BU6" s="68">
        <f t="shared" si="1"/>
        <v>0</v>
      </c>
      <c r="BV6" s="68">
        <f t="shared" si="2"/>
        <v>0</v>
      </c>
      <c r="BW6" s="68">
        <f t="shared" si="3"/>
        <v>0</v>
      </c>
      <c r="BX6" s="68">
        <f t="shared" si="4"/>
        <v>0</v>
      </c>
      <c r="BY6" s="68">
        <f t="shared" si="5"/>
        <v>0</v>
      </c>
      <c r="BZ6" s="68">
        <f t="shared" si="6"/>
        <v>0</v>
      </c>
      <c r="CA6" s="68">
        <f t="shared" si="7"/>
        <v>0</v>
      </c>
      <c r="CB6" s="68">
        <f t="shared" si="8"/>
        <v>0</v>
      </c>
      <c r="CC6" s="68">
        <f t="shared" si="9"/>
        <v>0</v>
      </c>
      <c r="CD6" s="68">
        <f t="shared" si="10"/>
        <v>0</v>
      </c>
      <c r="CE6" s="68">
        <f t="shared" si="11"/>
        <v>0</v>
      </c>
      <c r="CF6" s="68">
        <f t="shared" si="12"/>
        <v>0</v>
      </c>
      <c r="CG6" s="68">
        <f t="shared" si="13"/>
        <v>0</v>
      </c>
      <c r="CH6" s="68">
        <f t="shared" si="14"/>
        <v>0</v>
      </c>
      <c r="CI6" s="68">
        <f t="shared" si="15"/>
        <v>0</v>
      </c>
      <c r="CJ6" s="68">
        <f t="shared" si="16"/>
        <v>0</v>
      </c>
      <c r="CK6" s="68">
        <f t="shared" si="17"/>
        <v>0</v>
      </c>
      <c r="CL6" s="68">
        <f t="shared" si="18"/>
        <v>0</v>
      </c>
      <c r="CM6" s="68">
        <f t="shared" si="19"/>
        <v>0</v>
      </c>
      <c r="CN6" s="68">
        <f t="shared" si="20"/>
        <v>0</v>
      </c>
      <c r="CO6" s="68">
        <f t="shared" si="21"/>
        <v>0</v>
      </c>
      <c r="CR6" s="251"/>
      <c r="CS6" s="68">
        <f t="shared" si="22"/>
        <v>0</v>
      </c>
      <c r="CT6" s="68">
        <f t="shared" si="23"/>
        <v>0</v>
      </c>
      <c r="CU6" s="68">
        <f t="shared" si="24"/>
        <v>0</v>
      </c>
      <c r="CV6" s="68">
        <f t="shared" si="25"/>
        <v>0</v>
      </c>
      <c r="CW6" s="68">
        <f t="shared" si="26"/>
        <v>0</v>
      </c>
      <c r="CX6" s="68">
        <f t="shared" si="27"/>
        <v>0</v>
      </c>
      <c r="DD6" s="68"/>
      <c r="DE6" s="68"/>
      <c r="DF6" s="68"/>
      <c r="DG6" s="68"/>
      <c r="DH6" s="68"/>
    </row>
    <row r="7" spans="1:112" ht="15.5">
      <c r="A7" s="92" t="s">
        <v>165</v>
      </c>
      <c r="B7" s="68">
        <f>SUM(B5:B6)</f>
        <v>616666.66666666663</v>
      </c>
      <c r="C7" s="68">
        <f t="shared" ref="C7:BI7" si="28">SUM(C5:C6)</f>
        <v>1233333.3333333333</v>
      </c>
      <c r="D7" s="68">
        <f t="shared" si="28"/>
        <v>1850000</v>
      </c>
      <c r="E7" s="68">
        <f t="shared" si="28"/>
        <v>2766666.6666666665</v>
      </c>
      <c r="F7" s="68">
        <f t="shared" si="28"/>
        <v>3383333.333333333</v>
      </c>
      <c r="G7" s="68">
        <f t="shared" si="28"/>
        <v>3999999.9999999995</v>
      </c>
      <c r="H7" s="68">
        <f t="shared" si="28"/>
        <v>4266666.666666666</v>
      </c>
      <c r="I7" s="68">
        <f t="shared" si="28"/>
        <v>4533333.333333333</v>
      </c>
      <c r="J7" s="68">
        <f t="shared" si="28"/>
        <v>5100000</v>
      </c>
      <c r="K7" s="68">
        <f t="shared" si="28"/>
        <v>5000000</v>
      </c>
      <c r="L7" s="68">
        <f t="shared" si="28"/>
        <v>4900000</v>
      </c>
      <c r="M7" s="68">
        <f t="shared" si="28"/>
        <v>4800000</v>
      </c>
      <c r="N7" s="68">
        <f t="shared" si="28"/>
        <v>4700000</v>
      </c>
      <c r="O7" s="68">
        <f t="shared" si="28"/>
        <v>4600000</v>
      </c>
      <c r="P7" s="68">
        <f t="shared" si="28"/>
        <v>4500000</v>
      </c>
      <c r="Q7" s="68">
        <f t="shared" si="28"/>
        <v>4400000</v>
      </c>
      <c r="R7" s="68">
        <f t="shared" si="28"/>
        <v>4300000</v>
      </c>
      <c r="S7" s="68">
        <f t="shared" si="28"/>
        <v>4200000</v>
      </c>
      <c r="T7" s="68">
        <f t="shared" si="28"/>
        <v>4100000</v>
      </c>
      <c r="U7" s="68">
        <f t="shared" si="28"/>
        <v>4000000</v>
      </c>
      <c r="V7" s="68">
        <f t="shared" si="28"/>
        <v>3900000</v>
      </c>
      <c r="W7" s="68">
        <f t="shared" si="28"/>
        <v>3800000</v>
      </c>
      <c r="X7" s="68">
        <f t="shared" si="28"/>
        <v>3700000</v>
      </c>
      <c r="Y7" s="68">
        <f t="shared" si="28"/>
        <v>3600000</v>
      </c>
      <c r="Z7" s="68">
        <f t="shared" si="28"/>
        <v>3500000</v>
      </c>
      <c r="AA7" s="68">
        <f t="shared" si="28"/>
        <v>3400000</v>
      </c>
      <c r="AB7" s="68">
        <f t="shared" si="28"/>
        <v>3300000</v>
      </c>
      <c r="AC7" s="68">
        <f t="shared" si="28"/>
        <v>3200000</v>
      </c>
      <c r="AD7" s="68">
        <f t="shared" si="28"/>
        <v>3100000</v>
      </c>
      <c r="AE7" s="68">
        <f t="shared" si="28"/>
        <v>3000000</v>
      </c>
      <c r="AF7" s="68">
        <f t="shared" si="28"/>
        <v>2900000</v>
      </c>
      <c r="AG7" s="68">
        <f t="shared" si="28"/>
        <v>2800000</v>
      </c>
      <c r="AH7" s="68">
        <f t="shared" si="28"/>
        <v>2700000</v>
      </c>
      <c r="AI7" s="68">
        <f t="shared" si="28"/>
        <v>2600000</v>
      </c>
      <c r="AJ7" s="68">
        <f t="shared" si="28"/>
        <v>2500000</v>
      </c>
      <c r="AK7" s="68">
        <f t="shared" si="28"/>
        <v>2400000</v>
      </c>
      <c r="AL7" s="68">
        <f t="shared" si="28"/>
        <v>2300000</v>
      </c>
      <c r="AM7" s="68">
        <f t="shared" si="28"/>
        <v>2200000</v>
      </c>
      <c r="AN7" s="68">
        <f t="shared" si="28"/>
        <v>2100000</v>
      </c>
      <c r="AO7" s="68">
        <f t="shared" si="28"/>
        <v>2000000</v>
      </c>
      <c r="AP7" s="68">
        <f t="shared" si="28"/>
        <v>1900000</v>
      </c>
      <c r="AQ7" s="68">
        <f t="shared" si="28"/>
        <v>1800000</v>
      </c>
      <c r="AR7" s="68">
        <f t="shared" si="28"/>
        <v>1700000</v>
      </c>
      <c r="AS7" s="68">
        <f t="shared" si="28"/>
        <v>1600000</v>
      </c>
      <c r="AT7" s="68">
        <f t="shared" si="28"/>
        <v>1500000</v>
      </c>
      <c r="AU7" s="68">
        <f t="shared" si="28"/>
        <v>1400000</v>
      </c>
      <c r="AV7" s="68">
        <f t="shared" si="28"/>
        <v>1300000</v>
      </c>
      <c r="AW7" s="68">
        <f t="shared" si="28"/>
        <v>1200000</v>
      </c>
      <c r="AX7" s="68">
        <f t="shared" si="28"/>
        <v>1100000</v>
      </c>
      <c r="AY7" s="68">
        <f t="shared" si="28"/>
        <v>1000000</v>
      </c>
      <c r="AZ7" s="68">
        <f t="shared" si="28"/>
        <v>900000</v>
      </c>
      <c r="BA7" s="68">
        <f t="shared" si="28"/>
        <v>800000</v>
      </c>
      <c r="BB7" s="68">
        <f t="shared" si="28"/>
        <v>700000</v>
      </c>
      <c r="BC7" s="68">
        <f t="shared" si="28"/>
        <v>600000</v>
      </c>
      <c r="BD7" s="68">
        <f t="shared" si="28"/>
        <v>500000</v>
      </c>
      <c r="BE7" s="68">
        <f t="shared" si="28"/>
        <v>400000</v>
      </c>
      <c r="BF7" s="68">
        <f t="shared" si="28"/>
        <v>300000</v>
      </c>
      <c r="BG7" s="68">
        <f t="shared" si="28"/>
        <v>200000</v>
      </c>
      <c r="BH7" s="68">
        <f t="shared" si="28"/>
        <v>100000</v>
      </c>
      <c r="BI7" s="68">
        <f t="shared" si="28"/>
        <v>0</v>
      </c>
      <c r="BJ7" s="68">
        <f t="shared" ref="BJ7:BO7" si="29">SUM(BJ5:BJ6)</f>
        <v>0</v>
      </c>
      <c r="BK7" s="68">
        <f t="shared" si="29"/>
        <v>0</v>
      </c>
      <c r="BL7" s="68">
        <f t="shared" si="29"/>
        <v>0</v>
      </c>
      <c r="BM7" s="68">
        <f t="shared" si="29"/>
        <v>0</v>
      </c>
      <c r="BN7" s="68">
        <f t="shared" si="29"/>
        <v>0</v>
      </c>
      <c r="BO7" s="68">
        <f t="shared" si="29"/>
        <v>0</v>
      </c>
      <c r="BP7" s="32"/>
      <c r="BQ7" s="150" t="s">
        <v>165</v>
      </c>
      <c r="BR7" s="68"/>
      <c r="BS7" s="68"/>
      <c r="BT7" s="68">
        <f t="shared" si="0"/>
        <v>1850000</v>
      </c>
      <c r="BU7" s="68">
        <f t="shared" si="1"/>
        <v>3999999.9999999995</v>
      </c>
      <c r="BV7" s="68">
        <f t="shared" si="2"/>
        <v>5100000</v>
      </c>
      <c r="BW7" s="68">
        <f t="shared" si="3"/>
        <v>4800000</v>
      </c>
      <c r="BX7" s="68">
        <f t="shared" si="4"/>
        <v>4500000</v>
      </c>
      <c r="BY7" s="68">
        <f t="shared" si="5"/>
        <v>4200000</v>
      </c>
      <c r="BZ7" s="68">
        <f t="shared" si="6"/>
        <v>3900000</v>
      </c>
      <c r="CA7" s="68">
        <f t="shared" si="7"/>
        <v>3600000</v>
      </c>
      <c r="CB7" s="68">
        <f t="shared" si="8"/>
        <v>3300000</v>
      </c>
      <c r="CC7" s="68">
        <f t="shared" si="9"/>
        <v>3000000</v>
      </c>
      <c r="CD7" s="68">
        <f t="shared" si="10"/>
        <v>2700000</v>
      </c>
      <c r="CE7" s="68">
        <f t="shared" si="11"/>
        <v>2400000</v>
      </c>
      <c r="CF7" s="68">
        <f t="shared" si="12"/>
        <v>2100000</v>
      </c>
      <c r="CG7" s="68">
        <f t="shared" si="13"/>
        <v>1800000</v>
      </c>
      <c r="CH7" s="68">
        <f t="shared" si="14"/>
        <v>1500000</v>
      </c>
      <c r="CI7" s="68">
        <f t="shared" si="15"/>
        <v>1200000</v>
      </c>
      <c r="CJ7" s="68">
        <f t="shared" si="16"/>
        <v>800000</v>
      </c>
      <c r="CK7" s="68">
        <f t="shared" si="17"/>
        <v>600000</v>
      </c>
      <c r="CL7" s="68">
        <f t="shared" si="18"/>
        <v>300000</v>
      </c>
      <c r="CM7" s="68">
        <f t="shared" si="19"/>
        <v>0</v>
      </c>
      <c r="CN7" s="68">
        <f t="shared" si="20"/>
        <v>0</v>
      </c>
      <c r="CO7" s="68">
        <f t="shared" si="21"/>
        <v>0</v>
      </c>
      <c r="CR7" s="252" t="s">
        <v>165</v>
      </c>
      <c r="CS7" s="68">
        <f t="shared" si="22"/>
        <v>3999999.9999999995</v>
      </c>
      <c r="CT7" s="68">
        <f t="shared" si="23"/>
        <v>4200000</v>
      </c>
      <c r="CU7" s="68">
        <f t="shared" si="24"/>
        <v>3000000</v>
      </c>
      <c r="CV7" s="68">
        <f t="shared" si="25"/>
        <v>1800000</v>
      </c>
      <c r="CW7" s="68">
        <f t="shared" si="26"/>
        <v>600000</v>
      </c>
      <c r="CX7" s="68">
        <f t="shared" si="27"/>
        <v>0</v>
      </c>
      <c r="DD7" s="68">
        <f>SUM(DD5:DD6)</f>
        <v>10800000</v>
      </c>
      <c r="DE7" s="68">
        <f>SUM(DE5:DE6)</f>
        <v>3600000</v>
      </c>
      <c r="DF7" s="68">
        <f>SUM(DF5:DF6)</f>
        <v>2400000</v>
      </c>
      <c r="DG7" s="68">
        <f>SUM(DG5:DG6)</f>
        <v>1200000</v>
      </c>
      <c r="DH7" s="68">
        <f>SUM(DH5:DH6)</f>
        <v>0</v>
      </c>
    </row>
    <row r="8" spans="1:112" ht="15.5">
      <c r="A8" s="99" t="s">
        <v>161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32"/>
      <c r="BQ8" s="148" t="s">
        <v>161</v>
      </c>
      <c r="BR8" s="68"/>
      <c r="BS8" s="68"/>
      <c r="BT8" s="68">
        <f t="shared" si="0"/>
        <v>0</v>
      </c>
      <c r="BU8" s="68">
        <f t="shared" si="1"/>
        <v>0</v>
      </c>
      <c r="BV8" s="68">
        <f t="shared" si="2"/>
        <v>0</v>
      </c>
      <c r="BW8" s="68">
        <f t="shared" si="3"/>
        <v>0</v>
      </c>
      <c r="BX8" s="68">
        <f t="shared" si="4"/>
        <v>0</v>
      </c>
      <c r="BY8" s="68">
        <f t="shared" si="5"/>
        <v>0</v>
      </c>
      <c r="BZ8" s="68">
        <f t="shared" si="6"/>
        <v>0</v>
      </c>
      <c r="CA8" s="68">
        <f t="shared" si="7"/>
        <v>0</v>
      </c>
      <c r="CB8" s="68">
        <f t="shared" si="8"/>
        <v>0</v>
      </c>
      <c r="CC8" s="68">
        <f t="shared" si="9"/>
        <v>0</v>
      </c>
      <c r="CD8" s="68">
        <f t="shared" si="10"/>
        <v>0</v>
      </c>
      <c r="CE8" s="68">
        <f t="shared" si="11"/>
        <v>0</v>
      </c>
      <c r="CF8" s="68">
        <f t="shared" si="12"/>
        <v>0</v>
      </c>
      <c r="CG8" s="68">
        <f t="shared" si="13"/>
        <v>0</v>
      </c>
      <c r="CH8" s="68">
        <f t="shared" si="14"/>
        <v>0</v>
      </c>
      <c r="CI8" s="68">
        <f t="shared" si="15"/>
        <v>0</v>
      </c>
      <c r="CJ8" s="68">
        <f t="shared" si="16"/>
        <v>0</v>
      </c>
      <c r="CK8" s="68">
        <f t="shared" si="17"/>
        <v>0</v>
      </c>
      <c r="CL8" s="68">
        <f t="shared" si="18"/>
        <v>0</v>
      </c>
      <c r="CM8" s="68">
        <f t="shared" si="19"/>
        <v>0</v>
      </c>
      <c r="CN8" s="68">
        <f t="shared" si="20"/>
        <v>0</v>
      </c>
      <c r="CO8" s="68">
        <f t="shared" si="21"/>
        <v>0</v>
      </c>
      <c r="CR8" s="250" t="s">
        <v>161</v>
      </c>
      <c r="CS8" s="68">
        <f t="shared" si="22"/>
        <v>0</v>
      </c>
      <c r="CT8" s="68">
        <f t="shared" si="23"/>
        <v>0</v>
      </c>
      <c r="CU8" s="68">
        <f t="shared" si="24"/>
        <v>0</v>
      </c>
      <c r="CV8" s="68">
        <f t="shared" si="25"/>
        <v>0</v>
      </c>
      <c r="CW8" s="68">
        <f t="shared" si="26"/>
        <v>0</v>
      </c>
      <c r="CX8" s="68">
        <f t="shared" si="27"/>
        <v>0</v>
      </c>
      <c r="DD8" s="68"/>
      <c r="DE8" s="68"/>
      <c r="DF8" s="68"/>
      <c r="DG8" s="68"/>
      <c r="DH8" s="68"/>
    </row>
    <row r="9" spans="1:112" ht="15.5">
      <c r="A9" s="100" t="s">
        <v>166</v>
      </c>
      <c r="B9" s="68">
        <f>'P&amp;L'!B4-'Cash Flow'!B5</f>
        <v>0</v>
      </c>
      <c r="C9" s="68">
        <f>'P&amp;L'!C4-'Cash Flow'!C5</f>
        <v>0</v>
      </c>
      <c r="D9" s="68">
        <f>'P&amp;L'!D4-'Cash Flow'!D5</f>
        <v>0</v>
      </c>
      <c r="E9" s="68">
        <f>'P&amp;L'!E4-'Cash Flow'!E5</f>
        <v>0</v>
      </c>
      <c r="F9" s="68">
        <f>'P&amp;L'!F4-'Cash Flow'!F5</f>
        <v>0</v>
      </c>
      <c r="G9" s="68">
        <f>'P&amp;L'!G4-'Cash Flow'!G5</f>
        <v>0</v>
      </c>
      <c r="H9" s="68">
        <f>'P&amp;L'!H4-'Cash Flow'!H5</f>
        <v>0</v>
      </c>
      <c r="I9" s="68">
        <f>'P&amp;L'!I4-'Cash Flow'!I5</f>
        <v>0</v>
      </c>
      <c r="J9" s="68">
        <f>'P&amp;L'!J4-'Cash Flow'!J5</f>
        <v>0</v>
      </c>
      <c r="K9" s="68">
        <f>'P&amp;L'!K4-'Cash Flow'!K5</f>
        <v>0</v>
      </c>
      <c r="L9" s="68">
        <f>'P&amp;L'!L4-'Cash Flow'!L5</f>
        <v>0</v>
      </c>
      <c r="M9" s="68">
        <f>'P&amp;L'!M4-'Cash Flow'!M5</f>
        <v>0</v>
      </c>
      <c r="N9" s="68">
        <f>'P&amp;L'!N4-'Cash Flow'!N5</f>
        <v>0</v>
      </c>
      <c r="O9" s="68">
        <f>'P&amp;L'!O4-'Cash Flow'!O5</f>
        <v>0</v>
      </c>
      <c r="P9" s="68">
        <f>'P&amp;L'!P4-'Cash Flow'!P5</f>
        <v>0</v>
      </c>
      <c r="Q9" s="68">
        <f>'P&amp;L'!Q4-'Cash Flow'!Q5</f>
        <v>0</v>
      </c>
      <c r="R9" s="68">
        <f>'P&amp;L'!R4-'Cash Flow'!R5</f>
        <v>0</v>
      </c>
      <c r="S9" s="68">
        <f>'P&amp;L'!S4-'Cash Flow'!S5</f>
        <v>0</v>
      </c>
      <c r="T9" s="68">
        <f>'P&amp;L'!T4-'Cash Flow'!T5</f>
        <v>0</v>
      </c>
      <c r="U9" s="68">
        <f>'P&amp;L'!U4-'Cash Flow'!U5</f>
        <v>0</v>
      </c>
      <c r="V9" s="68">
        <f>'P&amp;L'!V4-'Cash Flow'!V5</f>
        <v>0</v>
      </c>
      <c r="W9" s="68">
        <f>'P&amp;L'!W4-'Cash Flow'!W5</f>
        <v>0</v>
      </c>
      <c r="X9" s="68">
        <f>'P&amp;L'!X4-'Cash Flow'!X5</f>
        <v>0</v>
      </c>
      <c r="Y9" s="68">
        <f>'P&amp;L'!Y4-'Cash Flow'!Y5</f>
        <v>0</v>
      </c>
      <c r="Z9" s="68">
        <f>'P&amp;L'!Z4-'Cash Flow'!Z5</f>
        <v>0</v>
      </c>
      <c r="AA9" s="68">
        <f>'P&amp;L'!AA4-'Cash Flow'!AA5</f>
        <v>0</v>
      </c>
      <c r="AB9" s="68">
        <f>'P&amp;L'!AB4-'Cash Flow'!AB5</f>
        <v>0</v>
      </c>
      <c r="AC9" s="68">
        <f>'P&amp;L'!AC4-'Cash Flow'!AC5</f>
        <v>0</v>
      </c>
      <c r="AD9" s="68">
        <f>'P&amp;L'!AD4-'Cash Flow'!AD5</f>
        <v>0</v>
      </c>
      <c r="AE9" s="68">
        <f>'P&amp;L'!AE4-'Cash Flow'!AE5</f>
        <v>0</v>
      </c>
      <c r="AF9" s="68">
        <f>'P&amp;L'!AF4-'Cash Flow'!AF5</f>
        <v>0</v>
      </c>
      <c r="AG9" s="68">
        <f>'P&amp;L'!AG4-'Cash Flow'!AG5</f>
        <v>0</v>
      </c>
      <c r="AH9" s="68">
        <f>'P&amp;L'!AH4-'Cash Flow'!AH5</f>
        <v>0</v>
      </c>
      <c r="AI9" s="68">
        <f>'P&amp;L'!AI4-'Cash Flow'!AI5</f>
        <v>0</v>
      </c>
      <c r="AJ9" s="68">
        <f>'P&amp;L'!AJ4-'Cash Flow'!AJ5</f>
        <v>0</v>
      </c>
      <c r="AK9" s="68">
        <f>'P&amp;L'!AK4-'Cash Flow'!AK5</f>
        <v>0</v>
      </c>
      <c r="AL9" s="68">
        <f>'P&amp;L'!AL4-'Cash Flow'!AL5</f>
        <v>0</v>
      </c>
      <c r="AM9" s="68">
        <f>'P&amp;L'!AM4-'Cash Flow'!AM5</f>
        <v>0</v>
      </c>
      <c r="AN9" s="68">
        <f>'P&amp;L'!AN4-'Cash Flow'!AN5</f>
        <v>0</v>
      </c>
      <c r="AO9" s="68">
        <f>'P&amp;L'!AO4-'Cash Flow'!AO5</f>
        <v>0</v>
      </c>
      <c r="AP9" s="68">
        <f>'P&amp;L'!AP4-'Cash Flow'!AP5</f>
        <v>0</v>
      </c>
      <c r="AQ9" s="68">
        <f>'P&amp;L'!AQ4-'Cash Flow'!AQ5</f>
        <v>0</v>
      </c>
      <c r="AR9" s="68">
        <f>'P&amp;L'!AR4-'Cash Flow'!AR5</f>
        <v>0</v>
      </c>
      <c r="AS9" s="68">
        <f>'P&amp;L'!AS4-'Cash Flow'!AS5</f>
        <v>0</v>
      </c>
      <c r="AT9" s="68">
        <f>'P&amp;L'!AT4-'Cash Flow'!AT5</f>
        <v>0</v>
      </c>
      <c r="AU9" s="68">
        <f>'P&amp;L'!AU4-'Cash Flow'!AU5</f>
        <v>0</v>
      </c>
      <c r="AV9" s="68">
        <f>'P&amp;L'!AV4-'Cash Flow'!AV5</f>
        <v>0</v>
      </c>
      <c r="AW9" s="68">
        <f>'P&amp;L'!AW4-'Cash Flow'!AW5</f>
        <v>0</v>
      </c>
      <c r="AX9" s="68">
        <f>'P&amp;L'!AX4-'Cash Flow'!AX5</f>
        <v>0</v>
      </c>
      <c r="AY9" s="68">
        <f>'P&amp;L'!AY4-'Cash Flow'!AY5</f>
        <v>0</v>
      </c>
      <c r="AZ9" s="68">
        <f>'P&amp;L'!AZ4-'Cash Flow'!AZ5</f>
        <v>0</v>
      </c>
      <c r="BA9" s="68">
        <f>'P&amp;L'!BA4-'Cash Flow'!BA5</f>
        <v>0</v>
      </c>
      <c r="BB9" s="68">
        <f>'P&amp;L'!BB4-'Cash Flow'!BB5</f>
        <v>0</v>
      </c>
      <c r="BC9" s="68">
        <f>'P&amp;L'!BC4-'Cash Flow'!BC5</f>
        <v>0</v>
      </c>
      <c r="BD9" s="68">
        <f>'P&amp;L'!BD4-'Cash Flow'!BD5</f>
        <v>0</v>
      </c>
      <c r="BE9" s="68">
        <f>'P&amp;L'!BE4-'Cash Flow'!BE5</f>
        <v>0</v>
      </c>
      <c r="BF9" s="68">
        <f>'P&amp;L'!BF4-'Cash Flow'!BF5</f>
        <v>0</v>
      </c>
      <c r="BG9" s="68">
        <f>'P&amp;L'!BG4-'Cash Flow'!BG5</f>
        <v>0</v>
      </c>
      <c r="BH9" s="68">
        <f>'P&amp;L'!BH4-'Cash Flow'!BH5</f>
        <v>0</v>
      </c>
      <c r="BI9" s="68">
        <f>'P&amp;L'!BI4-'Cash Flow'!BI5</f>
        <v>0</v>
      </c>
      <c r="BJ9" s="68">
        <f>'P&amp;L'!BJ4-'Cash Flow'!BJ5</f>
        <v>0</v>
      </c>
      <c r="BK9" s="68">
        <f>'P&amp;L'!BK4-'Cash Flow'!BK5</f>
        <v>0</v>
      </c>
      <c r="BL9" s="68">
        <f>'P&amp;L'!BL4-'Cash Flow'!BL5</f>
        <v>0</v>
      </c>
      <c r="BM9" s="68">
        <f>'P&amp;L'!BM4-'Cash Flow'!BM5</f>
        <v>0</v>
      </c>
      <c r="BN9" s="68">
        <f>'P&amp;L'!BN4-'Cash Flow'!BN5</f>
        <v>0</v>
      </c>
      <c r="BO9" s="68">
        <f>'P&amp;L'!BO4-'Cash Flow'!BO5</f>
        <v>0</v>
      </c>
      <c r="BP9" s="32"/>
      <c r="BQ9" s="149" t="s">
        <v>166</v>
      </c>
      <c r="BR9" s="68"/>
      <c r="BS9" s="68"/>
      <c r="BT9" s="68">
        <f t="shared" si="0"/>
        <v>0</v>
      </c>
      <c r="BU9" s="68">
        <f t="shared" si="1"/>
        <v>0</v>
      </c>
      <c r="BV9" s="68">
        <f t="shared" si="2"/>
        <v>0</v>
      </c>
      <c r="BW9" s="68">
        <f t="shared" si="3"/>
        <v>0</v>
      </c>
      <c r="BX9" s="68">
        <f t="shared" si="4"/>
        <v>0</v>
      </c>
      <c r="BY9" s="68">
        <f t="shared" si="5"/>
        <v>0</v>
      </c>
      <c r="BZ9" s="68">
        <f t="shared" si="6"/>
        <v>0</v>
      </c>
      <c r="CA9" s="68">
        <f t="shared" si="7"/>
        <v>0</v>
      </c>
      <c r="CB9" s="68">
        <f t="shared" si="8"/>
        <v>0</v>
      </c>
      <c r="CC9" s="68">
        <f t="shared" si="9"/>
        <v>0</v>
      </c>
      <c r="CD9" s="68">
        <f t="shared" si="10"/>
        <v>0</v>
      </c>
      <c r="CE9" s="68">
        <f t="shared" si="11"/>
        <v>0</v>
      </c>
      <c r="CF9" s="68">
        <f t="shared" si="12"/>
        <v>0</v>
      </c>
      <c r="CG9" s="68">
        <f t="shared" si="13"/>
        <v>0</v>
      </c>
      <c r="CH9" s="68">
        <f t="shared" si="14"/>
        <v>0</v>
      </c>
      <c r="CI9" s="68">
        <f t="shared" si="15"/>
        <v>0</v>
      </c>
      <c r="CJ9" s="68">
        <f t="shared" si="16"/>
        <v>0</v>
      </c>
      <c r="CK9" s="68">
        <f t="shared" si="17"/>
        <v>0</v>
      </c>
      <c r="CL9" s="68">
        <f t="shared" si="18"/>
        <v>0</v>
      </c>
      <c r="CM9" s="68">
        <f t="shared" si="19"/>
        <v>0</v>
      </c>
      <c r="CN9" s="68">
        <f t="shared" si="20"/>
        <v>0</v>
      </c>
      <c r="CO9" s="68">
        <f t="shared" si="21"/>
        <v>0</v>
      </c>
      <c r="CR9" s="251" t="s">
        <v>166</v>
      </c>
      <c r="CS9" s="68">
        <f t="shared" si="22"/>
        <v>0</v>
      </c>
      <c r="CT9" s="68">
        <f t="shared" si="23"/>
        <v>0</v>
      </c>
      <c r="CU9" s="68">
        <f t="shared" si="24"/>
        <v>0</v>
      </c>
      <c r="CV9" s="68">
        <f t="shared" si="25"/>
        <v>0</v>
      </c>
      <c r="CW9" s="68">
        <f t="shared" si="26"/>
        <v>0</v>
      </c>
      <c r="CX9" s="68">
        <f t="shared" si="27"/>
        <v>0</v>
      </c>
      <c r="DD9" s="68">
        <f>'P&amp;L'!DR4-'Cash Flow'!DI5</f>
        <v>0</v>
      </c>
      <c r="DE9" s="68">
        <f>'P&amp;L'!DS4-'Cash Flow'!DJ5</f>
        <v>0</v>
      </c>
      <c r="DF9" s="68">
        <f>'P&amp;L'!DT4-'Cash Flow'!DK5</f>
        <v>0</v>
      </c>
      <c r="DG9" s="68">
        <f>'P&amp;L'!DU4-'Cash Flow'!DL5</f>
        <v>0</v>
      </c>
      <c r="DH9" s="68">
        <f>'P&amp;L'!DV4-'Cash Flow'!DM5</f>
        <v>0</v>
      </c>
    </row>
    <row r="10" spans="1:112" ht="15.5">
      <c r="A10" s="100" t="s">
        <v>167</v>
      </c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32"/>
      <c r="BQ10" s="149" t="s">
        <v>167</v>
      </c>
      <c r="BR10" s="68"/>
      <c r="BS10" s="68"/>
      <c r="BT10" s="68">
        <f t="shared" si="0"/>
        <v>0</v>
      </c>
      <c r="BU10" s="68">
        <f t="shared" si="1"/>
        <v>0</v>
      </c>
      <c r="BV10" s="68">
        <f t="shared" si="2"/>
        <v>0</v>
      </c>
      <c r="BW10" s="68">
        <f t="shared" si="3"/>
        <v>0</v>
      </c>
      <c r="BX10" s="68">
        <f t="shared" si="4"/>
        <v>0</v>
      </c>
      <c r="BY10" s="68">
        <f t="shared" si="5"/>
        <v>0</v>
      </c>
      <c r="BZ10" s="68">
        <f t="shared" si="6"/>
        <v>0</v>
      </c>
      <c r="CA10" s="68">
        <f t="shared" si="7"/>
        <v>0</v>
      </c>
      <c r="CB10" s="68">
        <f t="shared" si="8"/>
        <v>0</v>
      </c>
      <c r="CC10" s="68">
        <f t="shared" si="9"/>
        <v>0</v>
      </c>
      <c r="CD10" s="68">
        <f t="shared" si="10"/>
        <v>0</v>
      </c>
      <c r="CE10" s="68">
        <f t="shared" si="11"/>
        <v>0</v>
      </c>
      <c r="CF10" s="68">
        <f t="shared" si="12"/>
        <v>0</v>
      </c>
      <c r="CG10" s="68">
        <f t="shared" si="13"/>
        <v>0</v>
      </c>
      <c r="CH10" s="68">
        <f t="shared" si="14"/>
        <v>0</v>
      </c>
      <c r="CI10" s="68">
        <f t="shared" si="15"/>
        <v>0</v>
      </c>
      <c r="CJ10" s="68">
        <f t="shared" si="16"/>
        <v>0</v>
      </c>
      <c r="CK10" s="68">
        <f t="shared" si="17"/>
        <v>0</v>
      </c>
      <c r="CL10" s="68">
        <f t="shared" si="18"/>
        <v>0</v>
      </c>
      <c r="CM10" s="68">
        <f t="shared" si="19"/>
        <v>0</v>
      </c>
      <c r="CN10" s="68">
        <f t="shared" si="20"/>
        <v>0</v>
      </c>
      <c r="CO10" s="68">
        <f t="shared" si="21"/>
        <v>0</v>
      </c>
      <c r="CR10" s="251" t="s">
        <v>167</v>
      </c>
      <c r="CS10" s="68">
        <f t="shared" si="22"/>
        <v>0</v>
      </c>
      <c r="CT10" s="68">
        <f t="shared" si="23"/>
        <v>0</v>
      </c>
      <c r="CU10" s="68">
        <f t="shared" si="24"/>
        <v>0</v>
      </c>
      <c r="CV10" s="68">
        <f t="shared" si="25"/>
        <v>0</v>
      </c>
      <c r="CW10" s="68">
        <f t="shared" si="26"/>
        <v>0</v>
      </c>
      <c r="CX10" s="68">
        <f t="shared" si="27"/>
        <v>0</v>
      </c>
      <c r="DD10" s="68"/>
      <c r="DE10" s="68"/>
      <c r="DF10" s="68"/>
      <c r="DG10" s="68"/>
      <c r="DH10" s="68"/>
    </row>
    <row r="11" spans="1:112" ht="15.5">
      <c r="A11" s="100" t="s">
        <v>168</v>
      </c>
      <c r="B11" s="68">
        <f>'Cash Flow'!B28</f>
        <v>19021733.333333332</v>
      </c>
      <c r="C11" s="68">
        <f>'Cash Flow'!C28</f>
        <v>18043466.666666664</v>
      </c>
      <c r="D11" s="68">
        <f>'Cash Flow'!D28</f>
        <v>17065199.999999996</v>
      </c>
      <c r="E11" s="68">
        <f>'Cash Flow'!E28</f>
        <v>15786933.33333333</v>
      </c>
      <c r="F11" s="68">
        <f>'Cash Flow'!F28</f>
        <v>14808666.666666664</v>
      </c>
      <c r="G11" s="68">
        <f>'Cash Flow'!G28</f>
        <v>13830399.999999998</v>
      </c>
      <c r="H11" s="68">
        <f>'Cash Flow'!H28</f>
        <v>13202133.333333332</v>
      </c>
      <c r="I11" s="68">
        <f>'Cash Flow'!I28</f>
        <v>12573866.666666666</v>
      </c>
      <c r="J11" s="68">
        <f>'Cash Flow'!J28</f>
        <v>11645600</v>
      </c>
      <c r="K11" s="68">
        <f>'Cash Flow'!K28</f>
        <v>15260393.16</v>
      </c>
      <c r="L11" s="68">
        <f>'Cash Flow'!L28</f>
        <v>13875186.32</v>
      </c>
      <c r="M11" s="68">
        <f>'Cash Flow'!M28</f>
        <v>16347646.146666666</v>
      </c>
      <c r="N11" s="68">
        <f>'Cash Flow'!N28</f>
        <v>14709829.751111111</v>
      </c>
      <c r="O11" s="68">
        <f>'Cash Flow'!O28</f>
        <v>13297081.133333333</v>
      </c>
      <c r="P11" s="68">
        <f>'Cash Flow'!P28</f>
        <v>11884760.293333333</v>
      </c>
      <c r="Q11" s="68">
        <f>'Cash Flow'!Q28</f>
        <v>10697507.231111111</v>
      </c>
      <c r="R11" s="68">
        <f>'Cash Flow'!R28</f>
        <v>9510681.9466666672</v>
      </c>
      <c r="S11" s="68">
        <f>'Cash Flow'!S28</f>
        <v>8324284.4400000004</v>
      </c>
      <c r="T11" s="68">
        <f>'Cash Flow'!T28</f>
        <v>7695882.7111111116</v>
      </c>
      <c r="U11" s="68">
        <f>'Cash Flow'!U28</f>
        <v>7067908.7600000007</v>
      </c>
      <c r="V11" s="68">
        <f>'Cash Flow'!V28</f>
        <v>6440362.5866666678</v>
      </c>
      <c r="W11" s="68">
        <f>'Cash Flow'!W28</f>
        <v>5813244.191111112</v>
      </c>
      <c r="X11" s="68">
        <f>'Cash Flow'!X28</f>
        <v>5186553.5733333342</v>
      </c>
      <c r="Y11" s="68">
        <f>'Cash Flow'!Y28</f>
        <v>1970786.7333333343</v>
      </c>
      <c r="Z11" s="68">
        <f>'Cash Flow'!Z28</f>
        <v>1446122.4871111121</v>
      </c>
      <c r="AA11" s="68">
        <f>'Cash Flow'!AA28</f>
        <v>921886.01866666763</v>
      </c>
      <c r="AB11" s="68">
        <f>'Cash Flow'!AB28</f>
        <v>398077.32800000103</v>
      </c>
      <c r="AC11" s="68">
        <f>'Cash Flow'!AC28</f>
        <v>-125303.58488888782</v>
      </c>
      <c r="AD11" s="68">
        <f>'Cash Flow'!AD28</f>
        <v>-648256.71999999881</v>
      </c>
      <c r="AE11" s="68">
        <f>'Cash Flow'!AE28</f>
        <v>-1170782.077333332</v>
      </c>
      <c r="AF11" s="68">
        <f>'Cash Flow'!AF28</f>
        <v>-834999.08088888763</v>
      </c>
      <c r="AG11" s="68">
        <f>'Cash Flow'!AG28</f>
        <v>-498788.30666666542</v>
      </c>
      <c r="AH11" s="68">
        <f>'Cash Flow'!AH28</f>
        <v>-162149.75466666539</v>
      </c>
      <c r="AI11" s="68">
        <f>'Cash Flow'!AI28</f>
        <v>174916.57511111244</v>
      </c>
      <c r="AJ11" s="68">
        <f>'Cash Flow'!AJ28</f>
        <v>512410.68266666803</v>
      </c>
      <c r="AK11" s="68">
        <f>'Cash Flow'!AK28</f>
        <v>-2579747.4319999986</v>
      </c>
      <c r="AL11" s="68">
        <f>'Cash Flow'!AL28</f>
        <v>-2681219.3676088876</v>
      </c>
      <c r="AM11" s="68">
        <f>'Cash Flow'!AM28</f>
        <v>-2782263.5254399986</v>
      </c>
      <c r="AN11" s="68">
        <f>'Cash Flow'!AN28</f>
        <v>-2882879.9054933321</v>
      </c>
      <c r="AO11" s="68">
        <f>'Cash Flow'!AO28</f>
        <v>-2406454.1077688877</v>
      </c>
      <c r="AP11" s="68">
        <f>'Cash Flow'!AP28</f>
        <v>-1929600.5322666655</v>
      </c>
      <c r="AQ11" s="68">
        <f>'Cash Flow'!AQ28</f>
        <v>-1452319.1789866656</v>
      </c>
      <c r="AR11" s="68">
        <f>'Cash Flow'!AR28</f>
        <v>383367.55207111267</v>
      </c>
      <c r="AS11" s="68">
        <f>'Cash Flow'!AS28</f>
        <v>2219482.0609066682</v>
      </c>
      <c r="AT11" s="68">
        <f>'Cash Flow'!AT28</f>
        <v>4056024.3475200022</v>
      </c>
      <c r="AU11" s="68">
        <f>'Cash Flow'!AU28</f>
        <v>5892994.4119111132</v>
      </c>
      <c r="AV11" s="68">
        <f>'Cash Flow'!AV28</f>
        <v>7730392.2540800022</v>
      </c>
      <c r="AW11" s="68">
        <f>'Cash Flow'!AW28</f>
        <v>6568217.8740266692</v>
      </c>
      <c r="AX11" s="68">
        <f>'Cash Flow'!AX28</f>
        <v>9258502.7994823139</v>
      </c>
      <c r="AY11" s="68">
        <f>'Cash Flow'!AY28</f>
        <v>11949215.502715737</v>
      </c>
      <c r="AZ11" s="68">
        <f>'Cash Flow'!AZ28</f>
        <v>14640355.983726937</v>
      </c>
      <c r="BA11" s="68">
        <f>'Cash Flow'!BA28</f>
        <v>17091079.442515913</v>
      </c>
      <c r="BB11" s="68">
        <f>'Cash Flow'!BB28</f>
        <v>19542230.679082669</v>
      </c>
      <c r="BC11" s="68">
        <f>'Cash Flow'!BC28</f>
        <v>21993809.693427201</v>
      </c>
      <c r="BD11" s="68">
        <f>'Cash Flow'!BD28</f>
        <v>26707951.269549511</v>
      </c>
      <c r="BE11" s="68">
        <f>'Cash Flow'!BE28</f>
        <v>31422520.623449601</v>
      </c>
      <c r="BF11" s="68">
        <f>'Cash Flow'!BF28</f>
        <v>36137517.755127467</v>
      </c>
      <c r="BG11" s="68">
        <f>'Cash Flow'!BG28</f>
        <v>40852942.664583109</v>
      </c>
      <c r="BH11" s="68">
        <f>'Cash Flow'!BH28</f>
        <v>45568795.351816535</v>
      </c>
      <c r="BI11" s="68">
        <f>'Cash Flow'!BI28</f>
        <v>47285075.816827737</v>
      </c>
      <c r="BJ11" s="68">
        <f>'Cash Flow'!BJ28</f>
        <v>53005165.563616715</v>
      </c>
      <c r="BK11" s="68">
        <f>'Cash Flow'!BK28</f>
        <v>58725683.08818347</v>
      </c>
      <c r="BL11" s="68">
        <f>'Cash Flow'!BL28</f>
        <v>64446628.390528001</v>
      </c>
      <c r="BM11" s="68">
        <f>'Cash Flow'!BM28</f>
        <v>70168001.470650315</v>
      </c>
      <c r="BN11" s="68">
        <f>'Cash Flow'!BN28</f>
        <v>75889802.328550398</v>
      </c>
      <c r="BO11" s="68">
        <f>'Cash Flow'!BO28</f>
        <v>81612030.964228272</v>
      </c>
      <c r="BP11" s="32"/>
      <c r="BQ11" s="149" t="s">
        <v>168</v>
      </c>
      <c r="BR11" s="68"/>
      <c r="BS11" s="68"/>
      <c r="BT11" s="68">
        <f t="shared" si="0"/>
        <v>17065199.999999996</v>
      </c>
      <c r="BU11" s="68">
        <f t="shared" si="1"/>
        <v>13830399.999999998</v>
      </c>
      <c r="BV11" s="68">
        <f t="shared" si="2"/>
        <v>11645600</v>
      </c>
      <c r="BW11" s="68">
        <f t="shared" si="3"/>
        <v>16347646.146666666</v>
      </c>
      <c r="BX11" s="68">
        <f t="shared" si="4"/>
        <v>11884760.293333333</v>
      </c>
      <c r="BY11" s="68">
        <f t="shared" si="5"/>
        <v>8324284.4400000004</v>
      </c>
      <c r="BZ11" s="68">
        <f t="shared" si="6"/>
        <v>6440362.5866666678</v>
      </c>
      <c r="CA11" s="68">
        <f t="shared" si="7"/>
        <v>1970786.7333333343</v>
      </c>
      <c r="CB11" s="68">
        <f t="shared" si="8"/>
        <v>398077.32800000103</v>
      </c>
      <c r="CC11" s="68">
        <f t="shared" si="9"/>
        <v>-1170782.077333332</v>
      </c>
      <c r="CD11" s="68">
        <f t="shared" si="10"/>
        <v>-162149.75466666539</v>
      </c>
      <c r="CE11" s="68">
        <f t="shared" si="11"/>
        <v>-2579747.4319999986</v>
      </c>
      <c r="CF11" s="68">
        <f t="shared" si="12"/>
        <v>-2882879.9054933321</v>
      </c>
      <c r="CG11" s="68">
        <f t="shared" si="13"/>
        <v>-1452319.1789866656</v>
      </c>
      <c r="CH11" s="68">
        <f t="shared" si="14"/>
        <v>4056024.3475200022</v>
      </c>
      <c r="CI11" s="68">
        <f t="shared" si="15"/>
        <v>6568217.8740266692</v>
      </c>
      <c r="CJ11" s="68">
        <f t="shared" si="16"/>
        <v>17091079.442515913</v>
      </c>
      <c r="CK11" s="68">
        <f t="shared" si="17"/>
        <v>21993809.693427201</v>
      </c>
      <c r="CL11" s="68">
        <f t="shared" si="18"/>
        <v>36137517.755127467</v>
      </c>
      <c r="CM11" s="68">
        <f t="shared" si="19"/>
        <v>47285075.816827737</v>
      </c>
      <c r="CN11" s="68">
        <f t="shared" si="20"/>
        <v>64446628.390528001</v>
      </c>
      <c r="CO11" s="68">
        <f t="shared" si="21"/>
        <v>81612030.964228272</v>
      </c>
      <c r="CR11" s="251" t="s">
        <v>168</v>
      </c>
      <c r="CS11" s="68">
        <f t="shared" si="22"/>
        <v>13830399.999999998</v>
      </c>
      <c r="CT11" s="68">
        <f t="shared" si="23"/>
        <v>8324284.4400000004</v>
      </c>
      <c r="CU11" s="68">
        <f t="shared" si="24"/>
        <v>-1170782.077333332</v>
      </c>
      <c r="CV11" s="68">
        <f t="shared" si="25"/>
        <v>-1452319.1789866656</v>
      </c>
      <c r="CW11" s="68">
        <f t="shared" si="26"/>
        <v>21993809.693427201</v>
      </c>
      <c r="CX11" s="68">
        <f t="shared" si="27"/>
        <v>47285075.816827737</v>
      </c>
      <c r="DD11" s="68">
        <f>'Cash Flow'!DI28</f>
        <v>16347646.146666666</v>
      </c>
      <c r="DE11" s="68">
        <f>'Cash Flow'!DJ28</f>
        <v>-2536093.2666666675</v>
      </c>
      <c r="DF11" s="68">
        <f>'Cash Flow'!DK28</f>
        <v>-13058179.431999996</v>
      </c>
      <c r="DG11" s="68">
        <f>'Cash Flow'!DL28</f>
        <v>-18200838.125973333</v>
      </c>
      <c r="DH11" s="68">
        <f>'Cash Flow'!DM28</f>
        <v>-3795770.2631722782</v>
      </c>
    </row>
    <row r="12" spans="1:112" ht="15.5">
      <c r="A12" s="101" t="s">
        <v>170</v>
      </c>
      <c r="B12" s="68">
        <f>SUM(B9:B11)</f>
        <v>19021733.333333332</v>
      </c>
      <c r="C12" s="68">
        <f t="shared" ref="C12:BI12" si="30">SUM(C9:C11)</f>
        <v>18043466.666666664</v>
      </c>
      <c r="D12" s="68">
        <f t="shared" si="30"/>
        <v>17065199.999999996</v>
      </c>
      <c r="E12" s="68">
        <f t="shared" si="30"/>
        <v>15786933.33333333</v>
      </c>
      <c r="F12" s="68">
        <f t="shared" si="30"/>
        <v>14808666.666666664</v>
      </c>
      <c r="G12" s="68">
        <f t="shared" si="30"/>
        <v>13830399.999999998</v>
      </c>
      <c r="H12" s="68">
        <f t="shared" si="30"/>
        <v>13202133.333333332</v>
      </c>
      <c r="I12" s="68">
        <f t="shared" si="30"/>
        <v>12573866.666666666</v>
      </c>
      <c r="J12" s="68">
        <f t="shared" si="30"/>
        <v>11645600</v>
      </c>
      <c r="K12" s="68">
        <f>SUM(K9:K11)</f>
        <v>15260393.16</v>
      </c>
      <c r="L12" s="68">
        <f t="shared" si="30"/>
        <v>13875186.32</v>
      </c>
      <c r="M12" s="68">
        <f t="shared" si="30"/>
        <v>16347646.146666666</v>
      </c>
      <c r="N12" s="68">
        <f>SUM(N9:N11)</f>
        <v>14709829.751111111</v>
      </c>
      <c r="O12" s="68">
        <f t="shared" si="30"/>
        <v>13297081.133333333</v>
      </c>
      <c r="P12" s="68">
        <f t="shared" si="30"/>
        <v>11884760.293333333</v>
      </c>
      <c r="Q12" s="68">
        <f t="shared" si="30"/>
        <v>10697507.231111111</v>
      </c>
      <c r="R12" s="68">
        <f t="shared" si="30"/>
        <v>9510681.9466666672</v>
      </c>
      <c r="S12" s="68">
        <f t="shared" si="30"/>
        <v>8324284.4400000004</v>
      </c>
      <c r="T12" s="68">
        <f t="shared" si="30"/>
        <v>7695882.7111111116</v>
      </c>
      <c r="U12" s="68">
        <f t="shared" si="30"/>
        <v>7067908.7600000007</v>
      </c>
      <c r="V12" s="68">
        <f t="shared" si="30"/>
        <v>6440362.5866666678</v>
      </c>
      <c r="W12" s="68">
        <f t="shared" si="30"/>
        <v>5813244.191111112</v>
      </c>
      <c r="X12" s="68">
        <f t="shared" si="30"/>
        <v>5186553.5733333342</v>
      </c>
      <c r="Y12" s="68">
        <f t="shared" si="30"/>
        <v>1970786.7333333343</v>
      </c>
      <c r="Z12" s="68">
        <f t="shared" si="30"/>
        <v>1446122.4871111121</v>
      </c>
      <c r="AA12" s="68">
        <f t="shared" si="30"/>
        <v>921886.01866666763</v>
      </c>
      <c r="AB12" s="68">
        <f t="shared" si="30"/>
        <v>398077.32800000103</v>
      </c>
      <c r="AC12" s="68">
        <f t="shared" si="30"/>
        <v>-125303.58488888782</v>
      </c>
      <c r="AD12" s="68">
        <f t="shared" si="30"/>
        <v>-648256.71999999881</v>
      </c>
      <c r="AE12" s="68">
        <f t="shared" si="30"/>
        <v>-1170782.077333332</v>
      </c>
      <c r="AF12" s="68">
        <f t="shared" si="30"/>
        <v>-834999.08088888763</v>
      </c>
      <c r="AG12" s="68">
        <f t="shared" si="30"/>
        <v>-498788.30666666542</v>
      </c>
      <c r="AH12" s="68">
        <f t="shared" si="30"/>
        <v>-162149.75466666539</v>
      </c>
      <c r="AI12" s="68">
        <f t="shared" si="30"/>
        <v>174916.57511111244</v>
      </c>
      <c r="AJ12" s="68">
        <f t="shared" si="30"/>
        <v>512410.68266666803</v>
      </c>
      <c r="AK12" s="68">
        <f t="shared" si="30"/>
        <v>-2579747.4319999986</v>
      </c>
      <c r="AL12" s="68">
        <f t="shared" si="30"/>
        <v>-2681219.3676088876</v>
      </c>
      <c r="AM12" s="68">
        <f t="shared" si="30"/>
        <v>-2782263.5254399986</v>
      </c>
      <c r="AN12" s="68">
        <f t="shared" si="30"/>
        <v>-2882879.9054933321</v>
      </c>
      <c r="AO12" s="68">
        <f t="shared" si="30"/>
        <v>-2406454.1077688877</v>
      </c>
      <c r="AP12" s="68">
        <f t="shared" si="30"/>
        <v>-1929600.5322666655</v>
      </c>
      <c r="AQ12" s="68">
        <f t="shared" si="30"/>
        <v>-1452319.1789866656</v>
      </c>
      <c r="AR12" s="68">
        <f t="shared" si="30"/>
        <v>383367.55207111267</v>
      </c>
      <c r="AS12" s="68">
        <f t="shared" si="30"/>
        <v>2219482.0609066682</v>
      </c>
      <c r="AT12" s="68">
        <f t="shared" si="30"/>
        <v>4056024.3475200022</v>
      </c>
      <c r="AU12" s="68">
        <f t="shared" si="30"/>
        <v>5892994.4119111132</v>
      </c>
      <c r="AV12" s="68">
        <f t="shared" si="30"/>
        <v>7730392.2540800022</v>
      </c>
      <c r="AW12" s="68">
        <f t="shared" si="30"/>
        <v>6568217.8740266692</v>
      </c>
      <c r="AX12" s="68">
        <f t="shared" si="30"/>
        <v>9258502.7994823139</v>
      </c>
      <c r="AY12" s="68">
        <f t="shared" si="30"/>
        <v>11949215.502715737</v>
      </c>
      <c r="AZ12" s="68">
        <f t="shared" si="30"/>
        <v>14640355.983726937</v>
      </c>
      <c r="BA12" s="68">
        <f t="shared" si="30"/>
        <v>17091079.442515913</v>
      </c>
      <c r="BB12" s="68">
        <f t="shared" si="30"/>
        <v>19542230.679082669</v>
      </c>
      <c r="BC12" s="68">
        <f t="shared" si="30"/>
        <v>21993809.693427201</v>
      </c>
      <c r="BD12" s="68">
        <f t="shared" si="30"/>
        <v>26707951.269549511</v>
      </c>
      <c r="BE12" s="68">
        <f t="shared" si="30"/>
        <v>31422520.623449601</v>
      </c>
      <c r="BF12" s="68">
        <f t="shared" si="30"/>
        <v>36137517.755127467</v>
      </c>
      <c r="BG12" s="68">
        <f t="shared" si="30"/>
        <v>40852942.664583109</v>
      </c>
      <c r="BH12" s="68">
        <f t="shared" si="30"/>
        <v>45568795.351816535</v>
      </c>
      <c r="BI12" s="68">
        <f t="shared" si="30"/>
        <v>47285075.816827737</v>
      </c>
      <c r="BJ12" s="68">
        <f t="shared" ref="BJ12:BO12" si="31">SUM(BJ9:BJ11)</f>
        <v>53005165.563616715</v>
      </c>
      <c r="BK12" s="68">
        <f t="shared" si="31"/>
        <v>58725683.08818347</v>
      </c>
      <c r="BL12" s="68">
        <f t="shared" si="31"/>
        <v>64446628.390528001</v>
      </c>
      <c r="BM12" s="68">
        <f t="shared" si="31"/>
        <v>70168001.470650315</v>
      </c>
      <c r="BN12" s="68">
        <f t="shared" si="31"/>
        <v>75889802.328550398</v>
      </c>
      <c r="BO12" s="68">
        <f t="shared" si="31"/>
        <v>81612030.964228272</v>
      </c>
      <c r="BP12" s="32"/>
      <c r="BQ12" s="151" t="s">
        <v>170</v>
      </c>
      <c r="BR12" s="68"/>
      <c r="BS12" s="68"/>
      <c r="BT12" s="68">
        <f t="shared" si="0"/>
        <v>17065199.999999996</v>
      </c>
      <c r="BU12" s="68">
        <f t="shared" si="1"/>
        <v>13830399.999999998</v>
      </c>
      <c r="BV12" s="68">
        <f t="shared" si="2"/>
        <v>11645600</v>
      </c>
      <c r="BW12" s="68">
        <f t="shared" si="3"/>
        <v>16347646.146666666</v>
      </c>
      <c r="BX12" s="68">
        <f t="shared" si="4"/>
        <v>11884760.293333333</v>
      </c>
      <c r="BY12" s="68">
        <f t="shared" si="5"/>
        <v>8324284.4400000004</v>
      </c>
      <c r="BZ12" s="68">
        <f t="shared" si="6"/>
        <v>6440362.5866666678</v>
      </c>
      <c r="CA12" s="68">
        <f t="shared" si="7"/>
        <v>1970786.7333333343</v>
      </c>
      <c r="CB12" s="68">
        <f t="shared" si="8"/>
        <v>398077.32800000103</v>
      </c>
      <c r="CC12" s="68">
        <f t="shared" si="9"/>
        <v>-1170782.077333332</v>
      </c>
      <c r="CD12" s="68">
        <f t="shared" si="10"/>
        <v>-162149.75466666539</v>
      </c>
      <c r="CE12" s="68">
        <f t="shared" si="11"/>
        <v>-2579747.4319999986</v>
      </c>
      <c r="CF12" s="68">
        <f t="shared" si="12"/>
        <v>-2882879.9054933321</v>
      </c>
      <c r="CG12" s="68">
        <f t="shared" si="13"/>
        <v>-1452319.1789866656</v>
      </c>
      <c r="CH12" s="68">
        <f t="shared" si="14"/>
        <v>4056024.3475200022</v>
      </c>
      <c r="CI12" s="68">
        <f t="shared" si="15"/>
        <v>6568217.8740266692</v>
      </c>
      <c r="CJ12" s="68">
        <f t="shared" si="16"/>
        <v>17091079.442515913</v>
      </c>
      <c r="CK12" s="68">
        <f t="shared" si="17"/>
        <v>21993809.693427201</v>
      </c>
      <c r="CL12" s="68">
        <f t="shared" si="18"/>
        <v>36137517.755127467</v>
      </c>
      <c r="CM12" s="68">
        <f t="shared" si="19"/>
        <v>47285075.816827737</v>
      </c>
      <c r="CN12" s="68">
        <f t="shared" si="20"/>
        <v>64446628.390528001</v>
      </c>
      <c r="CO12" s="68">
        <f t="shared" si="21"/>
        <v>81612030.964228272</v>
      </c>
      <c r="CR12" s="253" t="s">
        <v>170</v>
      </c>
      <c r="CS12" s="68">
        <f t="shared" si="22"/>
        <v>13830399.999999998</v>
      </c>
      <c r="CT12" s="68">
        <f t="shared" si="23"/>
        <v>8324284.4400000004</v>
      </c>
      <c r="CU12" s="68">
        <f t="shared" si="24"/>
        <v>-1170782.077333332</v>
      </c>
      <c r="CV12" s="68">
        <f t="shared" si="25"/>
        <v>-1452319.1789866656</v>
      </c>
      <c r="CW12" s="68">
        <f t="shared" si="26"/>
        <v>21993809.693427201</v>
      </c>
      <c r="CX12" s="68">
        <f t="shared" si="27"/>
        <v>47285075.816827737</v>
      </c>
      <c r="DD12" s="68">
        <f>SUM(DD9:DD11)</f>
        <v>16347646.146666666</v>
      </c>
      <c r="DE12" s="68">
        <f>SUM(DE9:DE11)</f>
        <v>-2536093.2666666675</v>
      </c>
      <c r="DF12" s="68">
        <f>SUM(DF9:DF11)</f>
        <v>-13058179.431999996</v>
      </c>
      <c r="DG12" s="68">
        <f>SUM(DG9:DG11)</f>
        <v>-18200838.125973333</v>
      </c>
      <c r="DH12" s="68">
        <f>SUM(DH9:DH11)</f>
        <v>-3795770.2631722782</v>
      </c>
    </row>
    <row r="13" spans="1:112" ht="15.5">
      <c r="A13" s="101" t="s">
        <v>171</v>
      </c>
      <c r="B13" s="68">
        <f>B12+B7</f>
        <v>19638400</v>
      </c>
      <c r="C13" s="68">
        <f t="shared" ref="C13:BI13" si="32">C12+C7</f>
        <v>19276799.999999996</v>
      </c>
      <c r="D13" s="68">
        <f t="shared" si="32"/>
        <v>18915199.999999996</v>
      </c>
      <c r="E13" s="68">
        <f t="shared" si="32"/>
        <v>18553599.999999996</v>
      </c>
      <c r="F13" s="68">
        <f t="shared" si="32"/>
        <v>18191999.999999996</v>
      </c>
      <c r="G13" s="68">
        <f t="shared" si="32"/>
        <v>17830399.999999996</v>
      </c>
      <c r="H13" s="68">
        <f t="shared" si="32"/>
        <v>17468800</v>
      </c>
      <c r="I13" s="68">
        <f t="shared" si="32"/>
        <v>17107200</v>
      </c>
      <c r="J13" s="68">
        <f t="shared" si="32"/>
        <v>16745600</v>
      </c>
      <c r="K13" s="68">
        <f>K12+K7</f>
        <v>20260393.16</v>
      </c>
      <c r="L13" s="68">
        <f t="shared" si="32"/>
        <v>18775186.32</v>
      </c>
      <c r="M13" s="68">
        <f>M12+M7</f>
        <v>21147646.146666668</v>
      </c>
      <c r="N13" s="68">
        <f>N12+N7</f>
        <v>19409829.751111113</v>
      </c>
      <c r="O13" s="68">
        <f>O12+O7</f>
        <v>17897081.133333333</v>
      </c>
      <c r="P13" s="68">
        <f t="shared" si="32"/>
        <v>16384760.293333333</v>
      </c>
      <c r="Q13" s="68">
        <f t="shared" si="32"/>
        <v>15097507.231111111</v>
      </c>
      <c r="R13" s="68">
        <f t="shared" si="32"/>
        <v>13810681.946666667</v>
      </c>
      <c r="S13" s="68">
        <f t="shared" si="32"/>
        <v>12524284.440000001</v>
      </c>
      <c r="T13" s="68">
        <f t="shared" si="32"/>
        <v>11795882.711111112</v>
      </c>
      <c r="U13" s="68">
        <f t="shared" si="32"/>
        <v>11067908.760000002</v>
      </c>
      <c r="V13" s="68">
        <f t="shared" si="32"/>
        <v>10340362.586666668</v>
      </c>
      <c r="W13" s="68">
        <f t="shared" si="32"/>
        <v>9613244.191111112</v>
      </c>
      <c r="X13" s="68">
        <f t="shared" si="32"/>
        <v>8886553.5733333342</v>
      </c>
      <c r="Y13" s="68">
        <f t="shared" si="32"/>
        <v>5570786.7333333343</v>
      </c>
      <c r="Z13" s="68">
        <f t="shared" si="32"/>
        <v>4946122.4871111121</v>
      </c>
      <c r="AA13" s="68">
        <f t="shared" si="32"/>
        <v>4321886.0186666679</v>
      </c>
      <c r="AB13" s="68">
        <f t="shared" si="32"/>
        <v>3698077.3280000011</v>
      </c>
      <c r="AC13" s="68">
        <f t="shared" si="32"/>
        <v>3074696.4151111124</v>
      </c>
      <c r="AD13" s="68">
        <f t="shared" si="32"/>
        <v>2451743.2800000012</v>
      </c>
      <c r="AE13" s="68">
        <f t="shared" si="32"/>
        <v>1829217.922666668</v>
      </c>
      <c r="AF13" s="68">
        <f t="shared" si="32"/>
        <v>2065000.9191111124</v>
      </c>
      <c r="AG13" s="68">
        <f t="shared" si="32"/>
        <v>2301211.6933333348</v>
      </c>
      <c r="AH13" s="68">
        <f t="shared" si="32"/>
        <v>2537850.2453333344</v>
      </c>
      <c r="AI13" s="68">
        <f t="shared" si="32"/>
        <v>2774916.5751111126</v>
      </c>
      <c r="AJ13" s="68">
        <f t="shared" si="32"/>
        <v>3012410.6826666682</v>
      </c>
      <c r="AK13" s="68">
        <f t="shared" si="32"/>
        <v>-179747.43199999863</v>
      </c>
      <c r="AL13" s="68">
        <f t="shared" si="32"/>
        <v>-381219.36760888761</v>
      </c>
      <c r="AM13" s="68">
        <f t="shared" si="32"/>
        <v>-582263.5254399986</v>
      </c>
      <c r="AN13" s="68">
        <f t="shared" si="32"/>
        <v>-782879.90549333207</v>
      </c>
      <c r="AO13" s="68">
        <f t="shared" si="32"/>
        <v>-406454.10776888765</v>
      </c>
      <c r="AP13" s="68">
        <f t="shared" si="32"/>
        <v>-29600.532266665483</v>
      </c>
      <c r="AQ13" s="68">
        <f t="shared" si="32"/>
        <v>347680.82101333444</v>
      </c>
      <c r="AR13" s="68">
        <f t="shared" si="32"/>
        <v>2083367.5520711127</v>
      </c>
      <c r="AS13" s="68">
        <f t="shared" si="32"/>
        <v>3819482.0609066682</v>
      </c>
      <c r="AT13" s="68">
        <f t="shared" si="32"/>
        <v>5556024.3475200022</v>
      </c>
      <c r="AU13" s="68">
        <f t="shared" si="32"/>
        <v>7292994.4119111132</v>
      </c>
      <c r="AV13" s="68">
        <f t="shared" si="32"/>
        <v>9030392.2540800013</v>
      </c>
      <c r="AW13" s="68">
        <f t="shared" si="32"/>
        <v>7768217.8740266692</v>
      </c>
      <c r="AX13" s="68">
        <f t="shared" si="32"/>
        <v>10358502.799482314</v>
      </c>
      <c r="AY13" s="68">
        <f t="shared" si="32"/>
        <v>12949215.502715737</v>
      </c>
      <c r="AZ13" s="68">
        <f t="shared" si="32"/>
        <v>15540355.983726937</v>
      </c>
      <c r="BA13" s="68">
        <f t="shared" si="32"/>
        <v>17891079.442515913</v>
      </c>
      <c r="BB13" s="68">
        <f t="shared" si="32"/>
        <v>20242230.679082669</v>
      </c>
      <c r="BC13" s="68">
        <f t="shared" si="32"/>
        <v>22593809.693427201</v>
      </c>
      <c r="BD13" s="68">
        <f t="shared" si="32"/>
        <v>27207951.269549511</v>
      </c>
      <c r="BE13" s="68">
        <f t="shared" si="32"/>
        <v>31822520.623449601</v>
      </c>
      <c r="BF13" s="68">
        <f t="shared" si="32"/>
        <v>36437517.755127467</v>
      </c>
      <c r="BG13" s="68">
        <f t="shared" si="32"/>
        <v>41052942.664583109</v>
      </c>
      <c r="BH13" s="68">
        <f t="shared" si="32"/>
        <v>45668795.351816535</v>
      </c>
      <c r="BI13" s="68">
        <f t="shared" si="32"/>
        <v>47285075.816827737</v>
      </c>
      <c r="BJ13" s="68">
        <f t="shared" ref="BJ13:BO13" si="33">BJ12+BJ7</f>
        <v>53005165.563616715</v>
      </c>
      <c r="BK13" s="68">
        <f t="shared" si="33"/>
        <v>58725683.08818347</v>
      </c>
      <c r="BL13" s="68">
        <f t="shared" si="33"/>
        <v>64446628.390528001</v>
      </c>
      <c r="BM13" s="68">
        <f t="shared" si="33"/>
        <v>70168001.470650315</v>
      </c>
      <c r="BN13" s="68">
        <f t="shared" si="33"/>
        <v>75889802.328550398</v>
      </c>
      <c r="BO13" s="68">
        <f t="shared" si="33"/>
        <v>81612030.964228272</v>
      </c>
      <c r="BP13" s="32"/>
      <c r="BQ13" s="151" t="s">
        <v>171</v>
      </c>
      <c r="BR13" s="68"/>
      <c r="BS13" s="68"/>
      <c r="BT13" s="68">
        <f t="shared" si="0"/>
        <v>18915199.999999996</v>
      </c>
      <c r="BU13" s="68">
        <f t="shared" si="1"/>
        <v>17830399.999999996</v>
      </c>
      <c r="BV13" s="68">
        <f t="shared" si="2"/>
        <v>16745600</v>
      </c>
      <c r="BW13" s="68">
        <f t="shared" si="3"/>
        <v>21147646.146666668</v>
      </c>
      <c r="BX13" s="68">
        <f t="shared" si="4"/>
        <v>16384760.293333333</v>
      </c>
      <c r="BY13" s="68">
        <f t="shared" si="5"/>
        <v>12524284.440000001</v>
      </c>
      <c r="BZ13" s="68">
        <f t="shared" si="6"/>
        <v>10340362.586666668</v>
      </c>
      <c r="CA13" s="68">
        <f t="shared" si="7"/>
        <v>5570786.7333333343</v>
      </c>
      <c r="CB13" s="68">
        <f t="shared" si="8"/>
        <v>3698077.3280000011</v>
      </c>
      <c r="CC13" s="68">
        <f t="shared" si="9"/>
        <v>1829217.922666668</v>
      </c>
      <c r="CD13" s="68">
        <f t="shared" si="10"/>
        <v>2537850.2453333344</v>
      </c>
      <c r="CE13" s="68">
        <f t="shared" si="11"/>
        <v>-179747.43199999863</v>
      </c>
      <c r="CF13" s="68">
        <f t="shared" si="12"/>
        <v>-782879.90549333207</v>
      </c>
      <c r="CG13" s="68">
        <f t="shared" si="13"/>
        <v>347680.82101333444</v>
      </c>
      <c r="CH13" s="68">
        <f t="shared" si="14"/>
        <v>5556024.3475200022</v>
      </c>
      <c r="CI13" s="68">
        <f t="shared" si="15"/>
        <v>7768217.8740266692</v>
      </c>
      <c r="CJ13" s="68">
        <f t="shared" si="16"/>
        <v>17891079.442515913</v>
      </c>
      <c r="CK13" s="68">
        <f t="shared" si="17"/>
        <v>22593809.693427201</v>
      </c>
      <c r="CL13" s="68">
        <f t="shared" si="18"/>
        <v>36437517.755127467</v>
      </c>
      <c r="CM13" s="68">
        <f t="shared" si="19"/>
        <v>47285075.816827737</v>
      </c>
      <c r="CN13" s="68">
        <f t="shared" si="20"/>
        <v>64446628.390528001</v>
      </c>
      <c r="CO13" s="68">
        <f t="shared" si="21"/>
        <v>81612030.964228272</v>
      </c>
      <c r="CR13" s="253" t="s">
        <v>171</v>
      </c>
      <c r="CS13" s="68">
        <f t="shared" si="22"/>
        <v>17830399.999999996</v>
      </c>
      <c r="CT13" s="68">
        <f t="shared" si="23"/>
        <v>12524284.440000001</v>
      </c>
      <c r="CU13" s="68">
        <f t="shared" si="24"/>
        <v>1829217.922666668</v>
      </c>
      <c r="CV13" s="68">
        <f t="shared" si="25"/>
        <v>347680.82101333444</v>
      </c>
      <c r="CW13" s="68">
        <f t="shared" si="26"/>
        <v>22593809.693427201</v>
      </c>
      <c r="CX13" s="68">
        <f t="shared" si="27"/>
        <v>47285075.816827737</v>
      </c>
      <c r="DD13" s="68">
        <f>DD12+DD7</f>
        <v>27147646.146666668</v>
      </c>
      <c r="DE13" s="68">
        <f>DE12+DE7</f>
        <v>1063906.7333333325</v>
      </c>
      <c r="DF13" s="68">
        <f>DF12+DF7</f>
        <v>-10658179.431999996</v>
      </c>
      <c r="DG13" s="68">
        <f>DG12+DG7</f>
        <v>-17000838.125973333</v>
      </c>
      <c r="DH13" s="68">
        <f>DH12+DH7</f>
        <v>-3795770.2631722782</v>
      </c>
    </row>
    <row r="14" spans="1:112" ht="15.5">
      <c r="A14" s="102" t="s">
        <v>172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32"/>
      <c r="BQ14" s="152" t="s">
        <v>172</v>
      </c>
      <c r="BR14" s="68"/>
      <c r="BS14" s="68"/>
      <c r="BT14" s="68">
        <f t="shared" si="0"/>
        <v>0</v>
      </c>
      <c r="BU14" s="68">
        <f t="shared" si="1"/>
        <v>0</v>
      </c>
      <c r="BV14" s="68">
        <f t="shared" si="2"/>
        <v>0</v>
      </c>
      <c r="BW14" s="68">
        <f t="shared" si="3"/>
        <v>0</v>
      </c>
      <c r="BX14" s="68">
        <f t="shared" si="4"/>
        <v>0</v>
      </c>
      <c r="BY14" s="68">
        <f t="shared" si="5"/>
        <v>0</v>
      </c>
      <c r="BZ14" s="68">
        <f t="shared" si="6"/>
        <v>0</v>
      </c>
      <c r="CA14" s="68">
        <f t="shared" si="7"/>
        <v>0</v>
      </c>
      <c r="CB14" s="68">
        <f t="shared" si="8"/>
        <v>0</v>
      </c>
      <c r="CC14" s="68">
        <f t="shared" si="9"/>
        <v>0</v>
      </c>
      <c r="CD14" s="68">
        <f t="shared" si="10"/>
        <v>0</v>
      </c>
      <c r="CE14" s="68">
        <f t="shared" si="11"/>
        <v>0</v>
      </c>
      <c r="CF14" s="68">
        <f t="shared" si="12"/>
        <v>0</v>
      </c>
      <c r="CG14" s="68">
        <f t="shared" si="13"/>
        <v>0</v>
      </c>
      <c r="CH14" s="68">
        <f t="shared" si="14"/>
        <v>0</v>
      </c>
      <c r="CI14" s="68">
        <f t="shared" si="15"/>
        <v>0</v>
      </c>
      <c r="CJ14" s="68">
        <f t="shared" si="16"/>
        <v>0</v>
      </c>
      <c r="CK14" s="68">
        <f t="shared" si="17"/>
        <v>0</v>
      </c>
      <c r="CL14" s="68">
        <f t="shared" si="18"/>
        <v>0</v>
      </c>
      <c r="CM14" s="68">
        <f t="shared" si="19"/>
        <v>0</v>
      </c>
      <c r="CN14" s="68">
        <f t="shared" si="20"/>
        <v>0</v>
      </c>
      <c r="CO14" s="68">
        <f t="shared" si="21"/>
        <v>0</v>
      </c>
      <c r="CR14" s="249" t="s">
        <v>172</v>
      </c>
      <c r="CS14" s="68">
        <f t="shared" si="22"/>
        <v>0</v>
      </c>
      <c r="CT14" s="68">
        <f t="shared" si="23"/>
        <v>0</v>
      </c>
      <c r="CU14" s="68">
        <f t="shared" si="24"/>
        <v>0</v>
      </c>
      <c r="CV14" s="68">
        <f t="shared" si="25"/>
        <v>0</v>
      </c>
      <c r="CW14" s="68">
        <f t="shared" si="26"/>
        <v>0</v>
      </c>
      <c r="CX14" s="68">
        <f t="shared" si="27"/>
        <v>0</v>
      </c>
      <c r="DD14" s="68"/>
      <c r="DE14" s="68"/>
      <c r="DF14" s="68"/>
      <c r="DG14" s="68"/>
      <c r="DH14" s="68"/>
    </row>
    <row r="15" spans="1:112" ht="15.5">
      <c r="A15" s="99" t="s">
        <v>173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32"/>
      <c r="BQ15" s="148" t="s">
        <v>173</v>
      </c>
      <c r="BR15" s="68"/>
      <c r="BS15" s="68"/>
      <c r="BT15" s="68">
        <f t="shared" si="0"/>
        <v>0</v>
      </c>
      <c r="BU15" s="68">
        <f t="shared" si="1"/>
        <v>0</v>
      </c>
      <c r="BV15" s="68">
        <f t="shared" si="2"/>
        <v>0</v>
      </c>
      <c r="BW15" s="68">
        <f t="shared" si="3"/>
        <v>0</v>
      </c>
      <c r="BX15" s="68">
        <f t="shared" si="4"/>
        <v>0</v>
      </c>
      <c r="BY15" s="68">
        <f t="shared" si="5"/>
        <v>0</v>
      </c>
      <c r="BZ15" s="68">
        <f t="shared" si="6"/>
        <v>0</v>
      </c>
      <c r="CA15" s="68">
        <f t="shared" si="7"/>
        <v>0</v>
      </c>
      <c r="CB15" s="68">
        <f t="shared" si="8"/>
        <v>0</v>
      </c>
      <c r="CC15" s="68">
        <f t="shared" si="9"/>
        <v>0</v>
      </c>
      <c r="CD15" s="68">
        <f t="shared" si="10"/>
        <v>0</v>
      </c>
      <c r="CE15" s="68">
        <f t="shared" si="11"/>
        <v>0</v>
      </c>
      <c r="CF15" s="68">
        <f t="shared" si="12"/>
        <v>0</v>
      </c>
      <c r="CG15" s="68">
        <f t="shared" si="13"/>
        <v>0</v>
      </c>
      <c r="CH15" s="68">
        <f t="shared" si="14"/>
        <v>0</v>
      </c>
      <c r="CI15" s="68">
        <f t="shared" si="15"/>
        <v>0</v>
      </c>
      <c r="CJ15" s="68">
        <f t="shared" si="16"/>
        <v>0</v>
      </c>
      <c r="CK15" s="68">
        <f t="shared" si="17"/>
        <v>0</v>
      </c>
      <c r="CL15" s="68">
        <f t="shared" si="18"/>
        <v>0</v>
      </c>
      <c r="CM15" s="68">
        <f t="shared" si="19"/>
        <v>0</v>
      </c>
      <c r="CN15" s="68">
        <f t="shared" si="20"/>
        <v>0</v>
      </c>
      <c r="CO15" s="68">
        <f t="shared" si="21"/>
        <v>0</v>
      </c>
      <c r="CR15" s="250" t="s">
        <v>173</v>
      </c>
      <c r="CS15" s="68">
        <f t="shared" si="22"/>
        <v>0</v>
      </c>
      <c r="CT15" s="68">
        <f t="shared" si="23"/>
        <v>0</v>
      </c>
      <c r="CU15" s="68">
        <f t="shared" si="24"/>
        <v>0</v>
      </c>
      <c r="CV15" s="68">
        <f t="shared" si="25"/>
        <v>0</v>
      </c>
      <c r="CW15" s="68">
        <f t="shared" si="26"/>
        <v>0</v>
      </c>
      <c r="CX15" s="68">
        <f t="shared" si="27"/>
        <v>0</v>
      </c>
      <c r="DD15" s="68"/>
      <c r="DE15" s="68"/>
      <c r="DF15" s="68"/>
      <c r="DG15" s="68"/>
      <c r="DH15" s="68"/>
    </row>
    <row r="16" spans="1:112" ht="15.5">
      <c r="A16" s="100" t="s">
        <v>155</v>
      </c>
      <c r="B16" s="68">
        <f>'Cash Flow'!B19+'Cash Flow'!B20+'Cash Flow'!B21</f>
        <v>20000000</v>
      </c>
      <c r="C16" s="68">
        <f>'Cash Flow'!C19+'Cash Flow'!C20+'Cash Flow'!C21+B16</f>
        <v>20000000</v>
      </c>
      <c r="D16" s="68">
        <f>'Cash Flow'!D19+'Cash Flow'!D20+'Cash Flow'!D21+C16</f>
        <v>20000000</v>
      </c>
      <c r="E16" s="68">
        <f>'Cash Flow'!E19+'Cash Flow'!E20+'Cash Flow'!E21+D16</f>
        <v>20000000</v>
      </c>
      <c r="F16" s="68">
        <f>'Cash Flow'!F19+'Cash Flow'!F20+'Cash Flow'!F21+E16</f>
        <v>20000000</v>
      </c>
      <c r="G16" s="68">
        <f>'Cash Flow'!G19+'Cash Flow'!G20+'Cash Flow'!G21+F16</f>
        <v>20000000</v>
      </c>
      <c r="H16" s="68">
        <f>'Cash Flow'!H19+'Cash Flow'!H20+'Cash Flow'!H21+G16</f>
        <v>20000000</v>
      </c>
      <c r="I16" s="68">
        <f>'Cash Flow'!I19+'Cash Flow'!I20+'Cash Flow'!I21+H16</f>
        <v>20000000</v>
      </c>
      <c r="J16" s="68">
        <f>'Cash Flow'!J19+'Cash Flow'!J20+'Cash Flow'!J21+I16</f>
        <v>20000000</v>
      </c>
      <c r="K16" s="68">
        <f>'Cash Flow'!K19+'Cash Flow'!K20+'Cash Flow'!K21+J16</f>
        <v>25000000</v>
      </c>
      <c r="L16" s="68">
        <f>'Cash Flow'!L19+'Cash Flow'!L20+'Cash Flow'!L21+K16</f>
        <v>25000000</v>
      </c>
      <c r="M16" s="68">
        <f>'Cash Flow'!M19+'Cash Flow'!M20+'Cash Flow'!M21+L16</f>
        <v>25000000</v>
      </c>
      <c r="N16" s="68">
        <f>'Cash Flow'!N19+'Cash Flow'!N20+'Cash Flow'!N21+M16</f>
        <v>25000000</v>
      </c>
      <c r="O16" s="68">
        <f>'Cash Flow'!O19+'Cash Flow'!O20+'Cash Flow'!O21+N16</f>
        <v>25000000</v>
      </c>
      <c r="P16" s="68">
        <f>'Cash Flow'!P19+'Cash Flow'!P20+'Cash Flow'!P21+O16</f>
        <v>25000000</v>
      </c>
      <c r="Q16" s="68">
        <f>'Cash Flow'!Q19+'Cash Flow'!Q20+'Cash Flow'!Q21+P16</f>
        <v>25000000</v>
      </c>
      <c r="R16" s="68">
        <f>'Cash Flow'!R19+'Cash Flow'!R20+'Cash Flow'!R21+Q16</f>
        <v>25000000</v>
      </c>
      <c r="S16" s="68">
        <f>'Cash Flow'!S19+'Cash Flow'!S20+'Cash Flow'!S21+R16</f>
        <v>25000000</v>
      </c>
      <c r="T16" s="68">
        <f>'Cash Flow'!T19+'Cash Flow'!T20+'Cash Flow'!T21+S16</f>
        <v>25000000</v>
      </c>
      <c r="U16" s="68">
        <f>'Cash Flow'!U19+'Cash Flow'!U20+'Cash Flow'!U21+T16</f>
        <v>25000000</v>
      </c>
      <c r="V16" s="68">
        <f>'Cash Flow'!V19+'Cash Flow'!V20+'Cash Flow'!V21+U16</f>
        <v>25000000</v>
      </c>
      <c r="W16" s="68">
        <f>'Cash Flow'!W19+'Cash Flow'!W20+'Cash Flow'!W21+V16</f>
        <v>25000000</v>
      </c>
      <c r="X16" s="68">
        <f>'Cash Flow'!X19+'Cash Flow'!X20+'Cash Flow'!X21+W16</f>
        <v>25000000</v>
      </c>
      <c r="Y16" s="68">
        <f>'Cash Flow'!Y19+'Cash Flow'!Y20+'Cash Flow'!Y21+X16</f>
        <v>25000000</v>
      </c>
      <c r="Z16" s="68">
        <f>'Cash Flow'!Z19+'Cash Flow'!Z20+'Cash Flow'!Z21+Y16</f>
        <v>25000000</v>
      </c>
      <c r="AA16" s="68">
        <f>'Cash Flow'!AA19+'Cash Flow'!AA20+'Cash Flow'!AA21+Z16</f>
        <v>25000000</v>
      </c>
      <c r="AB16" s="68">
        <f>'Cash Flow'!AB19+'Cash Flow'!AB20+'Cash Flow'!AB21+AA16</f>
        <v>25000000</v>
      </c>
      <c r="AC16" s="68">
        <f>'Cash Flow'!AC19+'Cash Flow'!AC20+'Cash Flow'!AC21+AB16</f>
        <v>25000000</v>
      </c>
      <c r="AD16" s="68">
        <f>'Cash Flow'!AD19+'Cash Flow'!AD20+'Cash Flow'!AD21+AC16</f>
        <v>25000000</v>
      </c>
      <c r="AE16" s="68">
        <f>'Cash Flow'!AE19+'Cash Flow'!AE20+'Cash Flow'!AE21+AD16</f>
        <v>25000000</v>
      </c>
      <c r="AF16" s="68">
        <f>'Cash Flow'!AF19+'Cash Flow'!AF20+'Cash Flow'!AF21+AE16</f>
        <v>25000000</v>
      </c>
      <c r="AG16" s="68">
        <f>'Cash Flow'!AG19+'Cash Flow'!AG20+'Cash Flow'!AG21+AF16</f>
        <v>25000000</v>
      </c>
      <c r="AH16" s="68">
        <f>'Cash Flow'!AH19+'Cash Flow'!AH20+'Cash Flow'!AH21+AG16</f>
        <v>25000000</v>
      </c>
      <c r="AI16" s="68">
        <f>'Cash Flow'!AI19+'Cash Flow'!AI20+'Cash Flow'!AI21+AH16</f>
        <v>25000000</v>
      </c>
      <c r="AJ16" s="68">
        <f>'Cash Flow'!AJ19+'Cash Flow'!AJ20+'Cash Flow'!AJ21+AI16</f>
        <v>25000000</v>
      </c>
      <c r="AK16" s="68">
        <f>'Cash Flow'!AK19+'Cash Flow'!AK20+'Cash Flow'!AK21+AJ16</f>
        <v>25000000</v>
      </c>
      <c r="AL16" s="68">
        <f>'Cash Flow'!AL19+'Cash Flow'!AL20+'Cash Flow'!AL21+AK16</f>
        <v>25000000</v>
      </c>
      <c r="AM16" s="68">
        <f>'Cash Flow'!AM19+'Cash Flow'!AM20+'Cash Flow'!AM21+AL16</f>
        <v>25000000</v>
      </c>
      <c r="AN16" s="68">
        <f>'Cash Flow'!AN19+'Cash Flow'!AN20+'Cash Flow'!AN21+AM16</f>
        <v>25000000</v>
      </c>
      <c r="AO16" s="68">
        <f>'Cash Flow'!AO19+'Cash Flow'!AO20+'Cash Flow'!AO21+AN16</f>
        <v>25000000</v>
      </c>
      <c r="AP16" s="68">
        <f>'Cash Flow'!AP19+'Cash Flow'!AP20+'Cash Flow'!AP21+AO16</f>
        <v>25000000</v>
      </c>
      <c r="AQ16" s="68">
        <f>'Cash Flow'!AQ19+'Cash Flow'!AQ20+'Cash Flow'!AQ21+AP16</f>
        <v>25000000</v>
      </c>
      <c r="AR16" s="68">
        <f>'Cash Flow'!AR19+'Cash Flow'!AR20+'Cash Flow'!AR21+AQ16</f>
        <v>25000000</v>
      </c>
      <c r="AS16" s="68">
        <f>'Cash Flow'!AS19+'Cash Flow'!AS20+'Cash Flow'!AS21+AR16</f>
        <v>25000000</v>
      </c>
      <c r="AT16" s="68">
        <f>'Cash Flow'!AT19+'Cash Flow'!AT20+'Cash Flow'!AT21+AS16</f>
        <v>25000000</v>
      </c>
      <c r="AU16" s="68">
        <f>'Cash Flow'!AU19+'Cash Flow'!AU20+'Cash Flow'!AU21+AT16</f>
        <v>25000000</v>
      </c>
      <c r="AV16" s="68">
        <f>'Cash Flow'!AV19+'Cash Flow'!AV20+'Cash Flow'!AV21+AU16</f>
        <v>25000000</v>
      </c>
      <c r="AW16" s="68">
        <f>'Cash Flow'!AW19+'Cash Flow'!AW20+'Cash Flow'!AW21+AV16</f>
        <v>25000000</v>
      </c>
      <c r="AX16" s="68">
        <f>'Cash Flow'!AX19+'Cash Flow'!AX20+'Cash Flow'!AX21+AW16</f>
        <v>25000000</v>
      </c>
      <c r="AY16" s="68">
        <f>'Cash Flow'!AY19+'Cash Flow'!AY20+'Cash Flow'!AY21+AX16</f>
        <v>25000000</v>
      </c>
      <c r="AZ16" s="68">
        <f>'Cash Flow'!AZ19+'Cash Flow'!AZ20+'Cash Flow'!AZ21+AY16</f>
        <v>25000000</v>
      </c>
      <c r="BA16" s="68">
        <f>'Cash Flow'!BA19+'Cash Flow'!BA20+'Cash Flow'!BA21+AZ16</f>
        <v>25000000</v>
      </c>
      <c r="BB16" s="68">
        <f>'Cash Flow'!BB19+'Cash Flow'!BB20+'Cash Flow'!BB21+BA16</f>
        <v>25000000</v>
      </c>
      <c r="BC16" s="68">
        <f>'Cash Flow'!BC19+'Cash Flow'!BC20+'Cash Flow'!BC21+BB16</f>
        <v>25000000</v>
      </c>
      <c r="BD16" s="68">
        <f>'Cash Flow'!BD19+'Cash Flow'!BD20+'Cash Flow'!BD21+BC16</f>
        <v>25000000</v>
      </c>
      <c r="BE16" s="68">
        <f>'Cash Flow'!BE19+'Cash Flow'!BE20+'Cash Flow'!BE21+BD16</f>
        <v>25000000</v>
      </c>
      <c r="BF16" s="68">
        <f>'Cash Flow'!BF19+'Cash Flow'!BF20+'Cash Flow'!BF21+BE16</f>
        <v>25000000</v>
      </c>
      <c r="BG16" s="68">
        <f>'Cash Flow'!BG19+'Cash Flow'!BG20+'Cash Flow'!BG21+BF16</f>
        <v>25000000</v>
      </c>
      <c r="BH16" s="68">
        <f>'Cash Flow'!BH19+'Cash Flow'!BH20+'Cash Flow'!BH21+BG16</f>
        <v>25000000</v>
      </c>
      <c r="BI16" s="68">
        <f>'Cash Flow'!BI19+'Cash Flow'!BI20+'Cash Flow'!BI21+BH16</f>
        <v>25000000</v>
      </c>
      <c r="BJ16" s="68">
        <f>'Cash Flow'!BJ19+'Cash Flow'!BJ20+'Cash Flow'!BJ21+BI16</f>
        <v>25000000</v>
      </c>
      <c r="BK16" s="68">
        <f>'Cash Flow'!BK19+'Cash Flow'!BK20+'Cash Flow'!BK21+BJ16</f>
        <v>25000000</v>
      </c>
      <c r="BL16" s="68">
        <f>'Cash Flow'!BL19+'Cash Flow'!BL20+'Cash Flow'!BL21+BK16</f>
        <v>25000000</v>
      </c>
      <c r="BM16" s="68">
        <f>'Cash Flow'!BM19+'Cash Flow'!BM20+'Cash Flow'!BM21+BL16</f>
        <v>25000000</v>
      </c>
      <c r="BN16" s="68">
        <f>'Cash Flow'!BN19+'Cash Flow'!BN20+'Cash Flow'!BN21+BM16</f>
        <v>25000000</v>
      </c>
      <c r="BO16" s="68">
        <f>'Cash Flow'!BO19+'Cash Flow'!BO20+'Cash Flow'!BO21+BN16</f>
        <v>25000000</v>
      </c>
      <c r="BP16" s="32"/>
      <c r="BQ16" s="149" t="s">
        <v>155</v>
      </c>
      <c r="BR16" s="68"/>
      <c r="BS16" s="68"/>
      <c r="BT16" s="68">
        <f t="shared" si="0"/>
        <v>20000000</v>
      </c>
      <c r="BU16" s="68">
        <f t="shared" si="1"/>
        <v>20000000</v>
      </c>
      <c r="BV16" s="68">
        <f t="shared" si="2"/>
        <v>20000000</v>
      </c>
      <c r="BW16" s="68">
        <f t="shared" si="3"/>
        <v>25000000</v>
      </c>
      <c r="BX16" s="68">
        <f t="shared" si="4"/>
        <v>25000000</v>
      </c>
      <c r="BY16" s="68">
        <f t="shared" si="5"/>
        <v>25000000</v>
      </c>
      <c r="BZ16" s="68">
        <f t="shared" si="6"/>
        <v>25000000</v>
      </c>
      <c r="CA16" s="68">
        <f t="shared" si="7"/>
        <v>25000000</v>
      </c>
      <c r="CB16" s="68">
        <f t="shared" si="8"/>
        <v>25000000</v>
      </c>
      <c r="CC16" s="68">
        <f t="shared" si="9"/>
        <v>25000000</v>
      </c>
      <c r="CD16" s="68">
        <f t="shared" si="10"/>
        <v>25000000</v>
      </c>
      <c r="CE16" s="68">
        <f t="shared" si="11"/>
        <v>25000000</v>
      </c>
      <c r="CF16" s="68">
        <f t="shared" si="12"/>
        <v>25000000</v>
      </c>
      <c r="CG16" s="68">
        <f t="shared" si="13"/>
        <v>25000000</v>
      </c>
      <c r="CH16" s="68">
        <f t="shared" si="14"/>
        <v>25000000</v>
      </c>
      <c r="CI16" s="68">
        <f t="shared" si="15"/>
        <v>25000000</v>
      </c>
      <c r="CJ16" s="68">
        <f t="shared" si="16"/>
        <v>25000000</v>
      </c>
      <c r="CK16" s="68">
        <f t="shared" si="17"/>
        <v>25000000</v>
      </c>
      <c r="CL16" s="68">
        <f t="shared" si="18"/>
        <v>25000000</v>
      </c>
      <c r="CM16" s="68">
        <f t="shared" si="19"/>
        <v>25000000</v>
      </c>
      <c r="CN16" s="68">
        <f t="shared" si="20"/>
        <v>25000000</v>
      </c>
      <c r="CO16" s="68">
        <f t="shared" si="21"/>
        <v>25000000</v>
      </c>
      <c r="CR16" s="251" t="s">
        <v>155</v>
      </c>
      <c r="CS16" s="68">
        <f t="shared" si="22"/>
        <v>20000000</v>
      </c>
      <c r="CT16" s="68">
        <f t="shared" si="23"/>
        <v>25000000</v>
      </c>
      <c r="CU16" s="68">
        <f t="shared" si="24"/>
        <v>25000000</v>
      </c>
      <c r="CV16" s="68">
        <f t="shared" si="25"/>
        <v>25000000</v>
      </c>
      <c r="CW16" s="68">
        <f t="shared" si="26"/>
        <v>25000000</v>
      </c>
      <c r="CX16" s="68">
        <f t="shared" si="27"/>
        <v>25000000</v>
      </c>
      <c r="DD16" s="68">
        <f>'Cash Flow'!DI19+'Cash Flow'!DI20+'Cash Flow'!DI21+M16</f>
        <v>25000000</v>
      </c>
      <c r="DE16" s="68">
        <f>'Cash Flow'!DJ19+'Cash Flow'!DJ20+'Cash Flow'!DJ21+Y16</f>
        <v>25000000</v>
      </c>
      <c r="DF16" s="68">
        <f>'Cash Flow'!DK19+'Cash Flow'!DK20+'Cash Flow'!DK21+AK16</f>
        <v>25000000</v>
      </c>
      <c r="DG16" s="68">
        <f>'Cash Flow'!DL19+'Cash Flow'!DL20+'Cash Flow'!DL21+AW16</f>
        <v>25000000</v>
      </c>
      <c r="DH16" s="68">
        <f>'Cash Flow'!DM19+'Cash Flow'!DM20+'Cash Flow'!DM21+BI16</f>
        <v>25000000</v>
      </c>
    </row>
    <row r="17" spans="1:112" ht="15.5">
      <c r="A17" s="100" t="s">
        <v>176</v>
      </c>
      <c r="B17" s="68">
        <f>'P&amp;L'!B26</f>
        <v>-361600</v>
      </c>
      <c r="C17" s="68">
        <f>'P&amp;L'!C26+B17</f>
        <v>-723200</v>
      </c>
      <c r="D17" s="68">
        <f>'P&amp;L'!D26+C17</f>
        <v>-1084800</v>
      </c>
      <c r="E17" s="68">
        <f>'P&amp;L'!E26+D17</f>
        <v>-1446400</v>
      </c>
      <c r="F17" s="68">
        <f>'P&amp;L'!F26+E17</f>
        <v>-1808000</v>
      </c>
      <c r="G17" s="68">
        <f>'P&amp;L'!G26+F17</f>
        <v>-2169600</v>
      </c>
      <c r="H17" s="68">
        <f>'P&amp;L'!H26+G17</f>
        <v>-2531200</v>
      </c>
      <c r="I17" s="68">
        <f>'P&amp;L'!I26+H17</f>
        <v>-2892800</v>
      </c>
      <c r="J17" s="68">
        <f>'P&amp;L'!J26+I17</f>
        <v>-3254400</v>
      </c>
      <c r="K17" s="68">
        <f>'P&amp;L'!K26+J17</f>
        <v>-4739606.84</v>
      </c>
      <c r="L17" s="68">
        <f>'P&amp;L'!L26+K17</f>
        <v>-6224813.6799999997</v>
      </c>
      <c r="M17" s="68">
        <f>'P&amp;L'!M26+L17</f>
        <v>-7735687.1866666656</v>
      </c>
      <c r="N17" s="68">
        <f>'P&amp;L'!N26+M17</f>
        <v>-9356836.9155555554</v>
      </c>
      <c r="O17" s="68">
        <f>'P&amp;L'!O26+N17</f>
        <v>-10752918.866666667</v>
      </c>
      <c r="P17" s="68">
        <f>'P&amp;L'!P26+O17</f>
        <v>-12148573.040000001</v>
      </c>
      <c r="Q17" s="68">
        <f>'P&amp;L'!Q26+P17</f>
        <v>-13319159.435555557</v>
      </c>
      <c r="R17" s="68">
        <f>'P&amp;L'!R26+Q17</f>
        <v>-14489318.053333335</v>
      </c>
      <c r="S17" s="68">
        <f>'P&amp;L'!S26+R17</f>
        <v>-15659048.893333334</v>
      </c>
      <c r="T17" s="68">
        <f>'P&amp;L'!T26+S17</f>
        <v>-16270783.955555556</v>
      </c>
      <c r="U17" s="68">
        <f>'P&amp;L'!U26+T17</f>
        <v>-16882091.240000002</v>
      </c>
      <c r="V17" s="68">
        <f>'P&amp;L'!V26+U17</f>
        <v>-17492970.74666667</v>
      </c>
      <c r="W17" s="68">
        <f>'P&amp;L'!W26+V17</f>
        <v>-18103422.475555558</v>
      </c>
      <c r="X17" s="68">
        <f>'P&amp;L'!X26+W17</f>
        <v>-18713446.42666667</v>
      </c>
      <c r="Y17" s="68">
        <f>'P&amp;L'!Y26+X17</f>
        <v>-18912546.600000001</v>
      </c>
      <c r="Z17" s="68">
        <f>'P&amp;L'!Z26+Y17</f>
        <v>-19420544.179555558</v>
      </c>
      <c r="AA17" s="68">
        <f>'P&amp;L'!AA26+Z17</f>
        <v>-19928113.981333334</v>
      </c>
      <c r="AB17" s="68">
        <f>'P&amp;L'!AB26+AA17</f>
        <v>-20435256.005333334</v>
      </c>
      <c r="AC17" s="68">
        <f>'P&amp;L'!AC26+AB17</f>
        <v>-20941970.251555555</v>
      </c>
      <c r="AD17" s="68">
        <f>'P&amp;L'!AD26+AC17</f>
        <v>-21448256.719999999</v>
      </c>
      <c r="AE17" s="68">
        <f>'P&amp;L'!AE26+AD17</f>
        <v>-21954115.410666667</v>
      </c>
      <c r="AF17" s="68">
        <f>'P&amp;L'!AF26+AE17</f>
        <v>-21601665.747555554</v>
      </c>
      <c r="AG17" s="68">
        <f>'P&amp;L'!AG26+AF17</f>
        <v>-21248788.306666665</v>
      </c>
      <c r="AH17" s="68">
        <f>'P&amp;L'!AH26+AG17</f>
        <v>-20895483.088</v>
      </c>
      <c r="AI17" s="68">
        <f>'P&amp;L'!AI26+AH17</f>
        <v>-20541750.091555554</v>
      </c>
      <c r="AJ17" s="68">
        <f>'P&amp;L'!AJ26+AI17</f>
        <v>-20187589.317333333</v>
      </c>
      <c r="AK17" s="68">
        <f>'P&amp;L'!AK26+AJ17</f>
        <v>-20263080.765333332</v>
      </c>
      <c r="AL17" s="68">
        <f>'P&amp;L'!AL26+AK17</f>
        <v>-20347886.034275554</v>
      </c>
      <c r="AM17" s="68">
        <f>'P&amp;L'!AM26+AL17</f>
        <v>-20432263.525439996</v>
      </c>
      <c r="AN17" s="68">
        <f>'P&amp;L'!AN26+AM17</f>
        <v>-20516213.238826662</v>
      </c>
      <c r="AO17" s="68">
        <f>'P&amp;L'!AO26+AN17</f>
        <v>-20023120.77443555</v>
      </c>
      <c r="AP17" s="68">
        <f>'P&amp;L'!AP26+AO17</f>
        <v>-19529600.532266662</v>
      </c>
      <c r="AQ17" s="68">
        <f>'P&amp;L'!AQ26+AP17</f>
        <v>-19035652.512319993</v>
      </c>
      <c r="AR17" s="68">
        <f>'P&amp;L'!AR26+AQ17</f>
        <v>-17183299.114595547</v>
      </c>
      <c r="AS17" s="68">
        <f>'P&amp;L'!AS26+AR17</f>
        <v>-15330517.939093325</v>
      </c>
      <c r="AT17" s="68">
        <f>'P&amp;L'!AT26+AS17</f>
        <v>-13477308.985813325</v>
      </c>
      <c r="AU17" s="68">
        <f>'P&amp;L'!AU26+AT17</f>
        <v>-11623672.254755547</v>
      </c>
      <c r="AV17" s="68">
        <f>'P&amp;L'!AV26+AU17</f>
        <v>-9769607.7459199913</v>
      </c>
      <c r="AW17" s="68">
        <f>'P&amp;L'!AW26+AV17</f>
        <v>-7915115.4593066573</v>
      </c>
      <c r="AX17" s="68">
        <f>'P&amp;L'!AX26+AW17</f>
        <v>-5208163.8671843465</v>
      </c>
      <c r="AY17" s="68">
        <f>'P&amp;L'!AY26+AX17</f>
        <v>-2500784.4972842583</v>
      </c>
      <c r="AZ17" s="68">
        <f>'P&amp;L'!AZ26+AY17</f>
        <v>207022.65039360803</v>
      </c>
      <c r="BA17" s="68">
        <f>'P&amp;L'!BA26+AZ17</f>
        <v>2674412.775849252</v>
      </c>
      <c r="BB17" s="68">
        <f>'P&amp;L'!BB26+BA17</f>
        <v>5142230.679082674</v>
      </c>
      <c r="BC17" s="68">
        <f>'P&amp;L'!BC26+BB17</f>
        <v>7610476.360093873</v>
      </c>
      <c r="BD17" s="68">
        <f>'P&amp;L'!BD26+BC17</f>
        <v>12341284.602882849</v>
      </c>
      <c r="BE17" s="68">
        <f>'P&amp;L'!BE26+BD17</f>
        <v>17072520.623449601</v>
      </c>
      <c r="BF17" s="68">
        <f>'P&amp;L'!BF26+BE17</f>
        <v>21804184.421794131</v>
      </c>
      <c r="BG17" s="68">
        <f>'P&amp;L'!BG26+BF17</f>
        <v>26536275.997916441</v>
      </c>
      <c r="BH17" s="68">
        <f>'P&amp;L'!BH26+BG17</f>
        <v>31268795.351816528</v>
      </c>
      <c r="BI17" s="68">
        <f>'P&amp;L'!BI26+BH17</f>
        <v>36001742.483494394</v>
      </c>
      <c r="BJ17" s="68">
        <f>'P&amp;L'!BJ26+BI17</f>
        <v>41838498.896950036</v>
      </c>
      <c r="BK17" s="68">
        <f>'P&amp;L'!BK26+BJ17</f>
        <v>47675683.088183463</v>
      </c>
      <c r="BL17" s="68">
        <f>'P&amp;L'!BL26+BK17</f>
        <v>53513295.057194665</v>
      </c>
      <c r="BM17" s="68">
        <f>'P&amp;L'!BM26+BL17</f>
        <v>59351334.803983644</v>
      </c>
      <c r="BN17" s="68">
        <f>'P&amp;L'!BN26+BM17</f>
        <v>65189802.328550398</v>
      </c>
      <c r="BO17" s="68">
        <f>'P&amp;L'!BO26+BN17</f>
        <v>71028697.630894929</v>
      </c>
      <c r="BP17" s="32"/>
      <c r="BQ17" s="149" t="s">
        <v>176</v>
      </c>
      <c r="BR17" s="68"/>
      <c r="BS17" s="68"/>
      <c r="BT17" s="68">
        <f t="shared" si="0"/>
        <v>-1084800</v>
      </c>
      <c r="BU17" s="68">
        <f t="shared" si="1"/>
        <v>-2169600</v>
      </c>
      <c r="BV17" s="68">
        <f t="shared" si="2"/>
        <v>-3254400</v>
      </c>
      <c r="BW17" s="68">
        <f t="shared" si="3"/>
        <v>-7735687.1866666656</v>
      </c>
      <c r="BX17" s="68">
        <f t="shared" si="4"/>
        <v>-12148573.040000001</v>
      </c>
      <c r="BY17" s="68">
        <f t="shared" si="5"/>
        <v>-15659048.893333334</v>
      </c>
      <c r="BZ17" s="68">
        <f t="shared" si="6"/>
        <v>-17492970.74666667</v>
      </c>
      <c r="CA17" s="68">
        <f t="shared" si="7"/>
        <v>-18912546.600000001</v>
      </c>
      <c r="CB17" s="68">
        <f t="shared" si="8"/>
        <v>-20435256.005333334</v>
      </c>
      <c r="CC17" s="68">
        <f t="shared" si="9"/>
        <v>-21954115.410666667</v>
      </c>
      <c r="CD17" s="68">
        <f t="shared" si="10"/>
        <v>-20895483.088</v>
      </c>
      <c r="CE17" s="68">
        <f t="shared" si="11"/>
        <v>-20263080.765333332</v>
      </c>
      <c r="CF17" s="68">
        <f t="shared" si="12"/>
        <v>-20516213.238826662</v>
      </c>
      <c r="CG17" s="68">
        <f t="shared" si="13"/>
        <v>-19035652.512319993</v>
      </c>
      <c r="CH17" s="68">
        <f t="shared" si="14"/>
        <v>-13477308.985813325</v>
      </c>
      <c r="CI17" s="68">
        <f t="shared" si="15"/>
        <v>-7915115.4593066573</v>
      </c>
      <c r="CJ17" s="68">
        <f t="shared" si="16"/>
        <v>2674412.775849252</v>
      </c>
      <c r="CK17" s="68">
        <f t="shared" si="17"/>
        <v>7610476.360093873</v>
      </c>
      <c r="CL17" s="68">
        <f t="shared" si="18"/>
        <v>21804184.421794131</v>
      </c>
      <c r="CM17" s="68">
        <f t="shared" si="19"/>
        <v>36001742.483494394</v>
      </c>
      <c r="CN17" s="68">
        <f t="shared" si="20"/>
        <v>53513295.057194665</v>
      </c>
      <c r="CO17" s="68">
        <f t="shared" si="21"/>
        <v>71028697.630894929</v>
      </c>
      <c r="CR17" s="251" t="s">
        <v>176</v>
      </c>
      <c r="CS17" s="68">
        <f t="shared" si="22"/>
        <v>-2169600</v>
      </c>
      <c r="CT17" s="68">
        <f t="shared" si="23"/>
        <v>-15659048.893333334</v>
      </c>
      <c r="CU17" s="68">
        <f t="shared" si="24"/>
        <v>-21954115.410666667</v>
      </c>
      <c r="CV17" s="68">
        <f t="shared" si="25"/>
        <v>-19035652.512319993</v>
      </c>
      <c r="CW17" s="68">
        <f t="shared" si="26"/>
        <v>7610476.360093873</v>
      </c>
      <c r="CX17" s="68">
        <f t="shared" si="27"/>
        <v>36001742.483494394</v>
      </c>
      <c r="DD17" s="68">
        <f>M17</f>
        <v>-7735687.1866666656</v>
      </c>
      <c r="DE17" s="68">
        <f>Y17</f>
        <v>-18912546.600000001</v>
      </c>
      <c r="DF17" s="68">
        <f>AK17</f>
        <v>-20263080.765333332</v>
      </c>
      <c r="DG17" s="68">
        <f>AW17</f>
        <v>-7915115.4593066573</v>
      </c>
      <c r="DH17" s="68">
        <f>BI17</f>
        <v>36001742.483494394</v>
      </c>
    </row>
    <row r="18" spans="1:112" ht="15.5">
      <c r="A18" s="100" t="s">
        <v>235</v>
      </c>
      <c r="B18" s="68">
        <f>'Cash Flow'!B22</f>
        <v>0</v>
      </c>
      <c r="C18" s="68">
        <f>'Cash Flow'!C22+B18</f>
        <v>0</v>
      </c>
      <c r="D18" s="68">
        <f>'Cash Flow'!D22+C18</f>
        <v>0</v>
      </c>
      <c r="E18" s="68">
        <f>'Cash Flow'!E22+D18</f>
        <v>0</v>
      </c>
      <c r="F18" s="68">
        <f>'Cash Flow'!F22+E18</f>
        <v>0</v>
      </c>
      <c r="G18" s="68">
        <f>'Cash Flow'!G22+F18</f>
        <v>0</v>
      </c>
      <c r="H18" s="68">
        <f>'Cash Flow'!H22+G18</f>
        <v>0</v>
      </c>
      <c r="I18" s="68">
        <f>'Cash Flow'!I22+H18</f>
        <v>0</v>
      </c>
      <c r="J18" s="68">
        <f>'Cash Flow'!J22+I18</f>
        <v>0</v>
      </c>
      <c r="K18" s="68">
        <f>'Cash Flow'!K22+J18</f>
        <v>0</v>
      </c>
      <c r="L18" s="68">
        <f>'Cash Flow'!L22+K18</f>
        <v>0</v>
      </c>
      <c r="M18" s="68">
        <f>'Cash Flow'!M22+L18</f>
        <v>-3000000</v>
      </c>
      <c r="N18" s="68">
        <f>'Cash Flow'!N22+M18</f>
        <v>-3000000</v>
      </c>
      <c r="O18" s="68">
        <f>'Cash Flow'!O22+N18</f>
        <v>-3000000</v>
      </c>
      <c r="P18" s="68">
        <f>'Cash Flow'!P22+O18</f>
        <v>-3000000</v>
      </c>
      <c r="Q18" s="68">
        <f>'Cash Flow'!Q22+P18</f>
        <v>-3000000</v>
      </c>
      <c r="R18" s="68">
        <f>'Cash Flow'!R22+Q18</f>
        <v>-3000000</v>
      </c>
      <c r="S18" s="68">
        <f>'Cash Flow'!S22+R18</f>
        <v>-3000000</v>
      </c>
      <c r="T18" s="68">
        <f>'Cash Flow'!T22+S18</f>
        <v>-3000000</v>
      </c>
      <c r="U18" s="68">
        <f>'Cash Flow'!U22+T18</f>
        <v>-3000000</v>
      </c>
      <c r="V18" s="68">
        <f>'Cash Flow'!V22+U18</f>
        <v>-3000000</v>
      </c>
      <c r="W18" s="68">
        <f>'Cash Flow'!W22+V18</f>
        <v>-3000000</v>
      </c>
      <c r="X18" s="68">
        <f>'Cash Flow'!X22+W18</f>
        <v>-3000000</v>
      </c>
      <c r="Y18" s="68">
        <f>'Cash Flow'!Y22+X18</f>
        <v>-6000000</v>
      </c>
      <c r="Z18" s="68">
        <f>'Cash Flow'!Z22+Y18</f>
        <v>-6000000</v>
      </c>
      <c r="AA18" s="68">
        <f>'Cash Flow'!AA22+Z18</f>
        <v>-6000000</v>
      </c>
      <c r="AB18" s="68">
        <f>'Cash Flow'!AB22+AA18</f>
        <v>-6000000</v>
      </c>
      <c r="AC18" s="68">
        <f>'Cash Flow'!AC22+AB18</f>
        <v>-6000000</v>
      </c>
      <c r="AD18" s="68">
        <f>'Cash Flow'!AD22+AC18</f>
        <v>-6000000</v>
      </c>
      <c r="AE18" s="68">
        <f>'Cash Flow'!AE22+AD18</f>
        <v>-6000000</v>
      </c>
      <c r="AF18" s="68">
        <f>'Cash Flow'!AF22+AE18</f>
        <v>-6000000</v>
      </c>
      <c r="AG18" s="68">
        <f>'Cash Flow'!AG22+AF18</f>
        <v>-6000000</v>
      </c>
      <c r="AH18" s="68">
        <f>'Cash Flow'!AH22+AG18</f>
        <v>-6000000</v>
      </c>
      <c r="AI18" s="68">
        <f>'Cash Flow'!AI22+AH18</f>
        <v>-6000000</v>
      </c>
      <c r="AJ18" s="68">
        <f>'Cash Flow'!AJ22+AI18</f>
        <v>-6000000</v>
      </c>
      <c r="AK18" s="68">
        <f>'Cash Flow'!AK22+AJ18</f>
        <v>-9000000</v>
      </c>
      <c r="AL18" s="68">
        <f>'Cash Flow'!AL22+AK18</f>
        <v>-9000000</v>
      </c>
      <c r="AM18" s="68">
        <f>'Cash Flow'!AM22+AL18</f>
        <v>-9000000</v>
      </c>
      <c r="AN18" s="68">
        <f>'Cash Flow'!AN22+AM18</f>
        <v>-9000000</v>
      </c>
      <c r="AO18" s="68">
        <f>'Cash Flow'!AO22+AN18</f>
        <v>-9000000</v>
      </c>
      <c r="AP18" s="68">
        <f>'Cash Flow'!AP22+AO18</f>
        <v>-9000000</v>
      </c>
      <c r="AQ18" s="68">
        <f>'Cash Flow'!AQ22+AP18</f>
        <v>-9000000</v>
      </c>
      <c r="AR18" s="68">
        <f>'Cash Flow'!AR22+AQ18</f>
        <v>-9000000</v>
      </c>
      <c r="AS18" s="68">
        <f>'Cash Flow'!AS22+AR18</f>
        <v>-9000000</v>
      </c>
      <c r="AT18" s="68">
        <f>'Cash Flow'!AT22+AS18</f>
        <v>-9000000</v>
      </c>
      <c r="AU18" s="68">
        <f>'Cash Flow'!AU22+AT18</f>
        <v>-9000000</v>
      </c>
      <c r="AV18" s="68">
        <f>'Cash Flow'!AV22+AU18</f>
        <v>-9000000</v>
      </c>
      <c r="AW18" s="68">
        <f>'Cash Flow'!AW22+AV18</f>
        <v>-12000000</v>
      </c>
      <c r="AX18" s="68">
        <f>'Cash Flow'!AX22+AW18</f>
        <v>-12000000</v>
      </c>
      <c r="AY18" s="68">
        <f>'Cash Flow'!AY22+AX18</f>
        <v>-12000000</v>
      </c>
      <c r="AZ18" s="68">
        <f>'Cash Flow'!AZ22+AY18</f>
        <v>-12000000</v>
      </c>
      <c r="BA18" s="68">
        <f>'Cash Flow'!BA22+AZ18</f>
        <v>-12000000</v>
      </c>
      <c r="BB18" s="68">
        <f>'Cash Flow'!BB22+BA18</f>
        <v>-12000000</v>
      </c>
      <c r="BC18" s="68">
        <f>'Cash Flow'!BC22+BB18</f>
        <v>-12000000</v>
      </c>
      <c r="BD18" s="68">
        <f>'Cash Flow'!BD22+BC18</f>
        <v>-12000000</v>
      </c>
      <c r="BE18" s="68">
        <f>'Cash Flow'!BE22+BD18</f>
        <v>-12000000</v>
      </c>
      <c r="BF18" s="68">
        <f>'Cash Flow'!BF22+BE18</f>
        <v>-12000000</v>
      </c>
      <c r="BG18" s="68">
        <f>'Cash Flow'!BG22+BF18</f>
        <v>-12000000</v>
      </c>
      <c r="BH18" s="68">
        <f>'Cash Flow'!BH22+BG18</f>
        <v>-12000000</v>
      </c>
      <c r="BI18" s="68">
        <f>'Cash Flow'!BI22+BH18</f>
        <v>-15000000</v>
      </c>
      <c r="BJ18" s="68">
        <f>'Cash Flow'!BJ22+BI18</f>
        <v>-15000000</v>
      </c>
      <c r="BK18" s="68">
        <f>'Cash Flow'!BK22+BJ18</f>
        <v>-15000000</v>
      </c>
      <c r="BL18" s="68">
        <f>'Cash Flow'!BL22+BK18</f>
        <v>-15000000</v>
      </c>
      <c r="BM18" s="68">
        <f>'Cash Flow'!BM22+BL18</f>
        <v>-15000000</v>
      </c>
      <c r="BN18" s="68">
        <f>'Cash Flow'!BN22+BM18</f>
        <v>-15000000</v>
      </c>
      <c r="BO18" s="68">
        <f>'Cash Flow'!BO22+BN18</f>
        <v>-15000000</v>
      </c>
      <c r="BP18" s="32"/>
      <c r="BQ18" s="149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>
        <f t="shared" si="20"/>
        <v>-15000000</v>
      </c>
      <c r="CO18" s="68">
        <f t="shared" si="21"/>
        <v>-15000000</v>
      </c>
      <c r="CR18" s="251"/>
      <c r="CS18" s="68"/>
      <c r="CT18" s="68"/>
      <c r="CU18" s="68"/>
      <c r="CV18" s="68"/>
      <c r="CW18" s="68"/>
      <c r="CX18" s="68"/>
      <c r="DD18" s="68"/>
      <c r="DE18" s="68"/>
      <c r="DF18" s="68"/>
      <c r="DG18" s="68"/>
      <c r="DH18" s="68"/>
    </row>
    <row r="19" spans="1:112" ht="15.5">
      <c r="A19" s="92" t="s">
        <v>177</v>
      </c>
      <c r="B19" s="68">
        <f>B16+B17+B18</f>
        <v>19638400</v>
      </c>
      <c r="C19" s="68">
        <f t="shared" ref="C19:BI19" si="34">C16+C17+C18</f>
        <v>19276800</v>
      </c>
      <c r="D19" s="68">
        <f t="shared" si="34"/>
        <v>18915200</v>
      </c>
      <c r="E19" s="68">
        <f t="shared" si="34"/>
        <v>18553600</v>
      </c>
      <c r="F19" s="68">
        <f t="shared" si="34"/>
        <v>18192000</v>
      </c>
      <c r="G19" s="68">
        <f t="shared" si="34"/>
        <v>17830400</v>
      </c>
      <c r="H19" s="68">
        <f t="shared" si="34"/>
        <v>17468800</v>
      </c>
      <c r="I19" s="68">
        <f t="shared" si="34"/>
        <v>17107200</v>
      </c>
      <c r="J19" s="68">
        <f t="shared" si="34"/>
        <v>16745600</v>
      </c>
      <c r="K19" s="68">
        <f t="shared" si="34"/>
        <v>20260393.16</v>
      </c>
      <c r="L19" s="68">
        <f t="shared" si="34"/>
        <v>18775186.32</v>
      </c>
      <c r="M19" s="68">
        <f t="shared" si="34"/>
        <v>14264312.813333333</v>
      </c>
      <c r="N19" s="68">
        <f t="shared" si="34"/>
        <v>12643163.084444445</v>
      </c>
      <c r="O19" s="68">
        <f t="shared" si="34"/>
        <v>11247081.133333333</v>
      </c>
      <c r="P19" s="68">
        <f t="shared" si="34"/>
        <v>9851426.959999999</v>
      </c>
      <c r="Q19" s="68">
        <f t="shared" si="34"/>
        <v>8680840.5644444432</v>
      </c>
      <c r="R19" s="68">
        <f t="shared" si="34"/>
        <v>7510681.9466666654</v>
      </c>
      <c r="S19" s="68">
        <f t="shared" si="34"/>
        <v>6340951.1066666655</v>
      </c>
      <c r="T19" s="68">
        <f t="shared" si="34"/>
        <v>5729216.0444444437</v>
      </c>
      <c r="U19" s="68">
        <f t="shared" si="34"/>
        <v>5117908.7599999979</v>
      </c>
      <c r="V19" s="68">
        <f t="shared" si="34"/>
        <v>4507029.2533333302</v>
      </c>
      <c r="W19" s="68">
        <f t="shared" si="34"/>
        <v>3896577.5244444422</v>
      </c>
      <c r="X19" s="68">
        <f t="shared" si="34"/>
        <v>3286553.5733333305</v>
      </c>
      <c r="Y19" s="68">
        <f t="shared" si="34"/>
        <v>87453.39999999851</v>
      </c>
      <c r="Z19" s="68">
        <f t="shared" si="34"/>
        <v>-420544.17955555767</v>
      </c>
      <c r="AA19" s="68">
        <f t="shared" si="34"/>
        <v>-928113.981333334</v>
      </c>
      <c r="AB19" s="68">
        <f t="shared" si="34"/>
        <v>-1435256.0053333342</v>
      </c>
      <c r="AC19" s="68">
        <f t="shared" si="34"/>
        <v>-1941970.2515555546</v>
      </c>
      <c r="AD19" s="68">
        <f t="shared" si="34"/>
        <v>-2448256.7199999988</v>
      </c>
      <c r="AE19" s="68">
        <f t="shared" si="34"/>
        <v>-2954115.4106666669</v>
      </c>
      <c r="AF19" s="68">
        <f t="shared" si="34"/>
        <v>-2601665.7475555539</v>
      </c>
      <c r="AG19" s="68">
        <f t="shared" si="34"/>
        <v>-2248788.3066666648</v>
      </c>
      <c r="AH19" s="68">
        <f t="shared" si="34"/>
        <v>-1895483.0879999995</v>
      </c>
      <c r="AI19" s="68">
        <f t="shared" si="34"/>
        <v>-1541750.0915555544</v>
      </c>
      <c r="AJ19" s="68">
        <f t="shared" si="34"/>
        <v>-1187589.3173333332</v>
      </c>
      <c r="AK19" s="68">
        <f t="shared" si="34"/>
        <v>-4263080.7653333321</v>
      </c>
      <c r="AL19" s="68">
        <f t="shared" si="34"/>
        <v>-4347886.0342755541</v>
      </c>
      <c r="AM19" s="68">
        <f t="shared" si="34"/>
        <v>-4432263.5254399963</v>
      </c>
      <c r="AN19" s="68">
        <f t="shared" si="34"/>
        <v>-4516213.2388266623</v>
      </c>
      <c r="AO19" s="68">
        <f t="shared" si="34"/>
        <v>-4023120.77443555</v>
      </c>
      <c r="AP19" s="68">
        <f t="shared" si="34"/>
        <v>-3529600.5322666615</v>
      </c>
      <c r="AQ19" s="68">
        <f t="shared" si="34"/>
        <v>-3035652.5123199932</v>
      </c>
      <c r="AR19" s="68">
        <f t="shared" si="34"/>
        <v>-1183299.1145955473</v>
      </c>
      <c r="AS19" s="68">
        <f t="shared" si="34"/>
        <v>669482.06090667471</v>
      </c>
      <c r="AT19" s="68">
        <f t="shared" si="34"/>
        <v>2522691.0141866747</v>
      </c>
      <c r="AU19" s="68">
        <f t="shared" si="34"/>
        <v>4376327.7452444527</v>
      </c>
      <c r="AV19" s="68">
        <f t="shared" si="34"/>
        <v>6230392.2540800087</v>
      </c>
      <c r="AW19" s="68">
        <f t="shared" si="34"/>
        <v>5084884.5406933427</v>
      </c>
      <c r="AX19" s="68">
        <f t="shared" si="34"/>
        <v>7791836.1328156516</v>
      </c>
      <c r="AY19" s="68">
        <f t="shared" si="34"/>
        <v>10499215.50271574</v>
      </c>
      <c r="AZ19" s="68">
        <f t="shared" si="34"/>
        <v>13207022.650393609</v>
      </c>
      <c r="BA19" s="68">
        <f t="shared" si="34"/>
        <v>15674412.775849253</v>
      </c>
      <c r="BB19" s="68">
        <f t="shared" si="34"/>
        <v>18142230.679082673</v>
      </c>
      <c r="BC19" s="68">
        <f t="shared" si="34"/>
        <v>20610476.360093873</v>
      </c>
      <c r="BD19" s="68">
        <f t="shared" si="34"/>
        <v>25341284.602882847</v>
      </c>
      <c r="BE19" s="68">
        <f t="shared" si="34"/>
        <v>30072520.623449601</v>
      </c>
      <c r="BF19" s="68">
        <f t="shared" si="34"/>
        <v>34804184.421794131</v>
      </c>
      <c r="BG19" s="68">
        <f t="shared" si="34"/>
        <v>39536275.997916445</v>
      </c>
      <c r="BH19" s="68">
        <f t="shared" si="34"/>
        <v>44268795.351816528</v>
      </c>
      <c r="BI19" s="68">
        <f t="shared" si="34"/>
        <v>46001742.483494394</v>
      </c>
      <c r="BJ19" s="68">
        <f t="shared" ref="BJ19:BO19" si="35">BJ16+BJ17+BJ18</f>
        <v>51838498.896950036</v>
      </c>
      <c r="BK19" s="68">
        <f t="shared" si="35"/>
        <v>57675683.088183463</v>
      </c>
      <c r="BL19" s="68">
        <f t="shared" si="35"/>
        <v>63513295.057194665</v>
      </c>
      <c r="BM19" s="68">
        <f t="shared" si="35"/>
        <v>69351334.803983644</v>
      </c>
      <c r="BN19" s="68">
        <f t="shared" si="35"/>
        <v>75189802.328550398</v>
      </c>
      <c r="BO19" s="68">
        <f t="shared" si="35"/>
        <v>81028697.630894929</v>
      </c>
      <c r="BP19" s="32"/>
      <c r="BQ19" s="150" t="s">
        <v>177</v>
      </c>
      <c r="BR19" s="68"/>
      <c r="BS19" s="68"/>
      <c r="BT19" s="68">
        <f t="shared" ref="BT19:BT28" si="36">D19</f>
        <v>18915200</v>
      </c>
      <c r="BU19" s="68">
        <f t="shared" ref="BU19:BU28" si="37">G19</f>
        <v>17830400</v>
      </c>
      <c r="BV19" s="68">
        <f t="shared" ref="BV19:BV28" si="38">J19</f>
        <v>16745600</v>
      </c>
      <c r="BW19" s="68">
        <f t="shared" ref="BW19:BW28" si="39">M19</f>
        <v>14264312.813333333</v>
      </c>
      <c r="BX19" s="68">
        <f t="shared" ref="BX19:BX28" si="40">P19</f>
        <v>9851426.959999999</v>
      </c>
      <c r="BY19" s="68">
        <f t="shared" ref="BY19:BY28" si="41">S19</f>
        <v>6340951.1066666655</v>
      </c>
      <c r="BZ19" s="68">
        <f t="shared" ref="BZ19:BZ28" si="42">V19</f>
        <v>4507029.2533333302</v>
      </c>
      <c r="CA19" s="68">
        <f t="shared" ref="CA19:CA28" si="43">Y19</f>
        <v>87453.39999999851</v>
      </c>
      <c r="CB19" s="68">
        <f t="shared" ref="CB19:CB28" si="44">AB19</f>
        <v>-1435256.0053333342</v>
      </c>
      <c r="CC19" s="68">
        <f t="shared" ref="CC19:CC28" si="45">AE19</f>
        <v>-2954115.4106666669</v>
      </c>
      <c r="CD19" s="68">
        <f t="shared" ref="CD19:CD28" si="46">AH19</f>
        <v>-1895483.0879999995</v>
      </c>
      <c r="CE19" s="68">
        <f t="shared" ref="CE19:CE28" si="47">AK19</f>
        <v>-4263080.7653333321</v>
      </c>
      <c r="CF19" s="68">
        <f t="shared" ref="CF19:CF28" si="48">AN19</f>
        <v>-4516213.2388266623</v>
      </c>
      <c r="CG19" s="68">
        <f t="shared" ref="CG19:CG28" si="49">AQ19</f>
        <v>-3035652.5123199932</v>
      </c>
      <c r="CH19" s="68">
        <f t="shared" ref="CH19:CH28" si="50">AT19</f>
        <v>2522691.0141866747</v>
      </c>
      <c r="CI19" s="68">
        <f t="shared" ref="CI19:CI28" si="51">AW19</f>
        <v>5084884.5406933427</v>
      </c>
      <c r="CJ19" s="68">
        <f t="shared" ref="CJ19:CJ28" si="52">BA19</f>
        <v>15674412.775849253</v>
      </c>
      <c r="CK19" s="68">
        <f t="shared" ref="CK19:CK28" si="53">BC19</f>
        <v>20610476.360093873</v>
      </c>
      <c r="CL19" s="68">
        <f t="shared" ref="CL19:CL28" si="54">BF19</f>
        <v>34804184.421794131</v>
      </c>
      <c r="CM19" s="68">
        <f t="shared" ref="CM19:CM28" si="55">BI19</f>
        <v>46001742.483494394</v>
      </c>
      <c r="CN19" s="68">
        <f t="shared" si="20"/>
        <v>63513295.057194665</v>
      </c>
      <c r="CO19" s="68">
        <f t="shared" si="21"/>
        <v>81028697.630894929</v>
      </c>
      <c r="CR19" s="252" t="s">
        <v>177</v>
      </c>
      <c r="CS19" s="68">
        <f t="shared" si="22"/>
        <v>17830400</v>
      </c>
      <c r="CT19" s="68">
        <f t="shared" si="23"/>
        <v>6340951.1066666655</v>
      </c>
      <c r="CU19" s="68">
        <f>CC19</f>
        <v>-2954115.4106666669</v>
      </c>
      <c r="CV19" s="68">
        <f t="shared" si="25"/>
        <v>-3035652.5123199932</v>
      </c>
      <c r="CW19" s="68">
        <f t="shared" si="26"/>
        <v>20610476.360093873</v>
      </c>
      <c r="CX19" s="68">
        <f t="shared" si="27"/>
        <v>46001742.483494394</v>
      </c>
      <c r="DD19" s="68">
        <f>DD16+DD17</f>
        <v>17264312.813333333</v>
      </c>
      <c r="DE19" s="68">
        <f>DE16+DE17</f>
        <v>6087453.3999999985</v>
      </c>
      <c r="DF19" s="68">
        <f>DF16+DF17</f>
        <v>4736919.2346666679</v>
      </c>
      <c r="DG19" s="68">
        <f>DG16+DG17</f>
        <v>17084884.540693343</v>
      </c>
      <c r="DH19" s="68">
        <f>DH16+DH17</f>
        <v>61001742.483494394</v>
      </c>
    </row>
    <row r="20" spans="1:112" ht="45.5">
      <c r="A20" s="103" t="s">
        <v>162</v>
      </c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32"/>
      <c r="BQ20" s="153" t="s">
        <v>162</v>
      </c>
      <c r="BR20" s="68"/>
      <c r="BS20" s="68"/>
      <c r="BT20" s="68">
        <f t="shared" si="36"/>
        <v>0</v>
      </c>
      <c r="BU20" s="68">
        <f t="shared" si="37"/>
        <v>0</v>
      </c>
      <c r="BV20" s="68">
        <f t="shared" si="38"/>
        <v>0</v>
      </c>
      <c r="BW20" s="68">
        <f t="shared" si="39"/>
        <v>0</v>
      </c>
      <c r="BX20" s="68">
        <f t="shared" si="40"/>
        <v>0</v>
      </c>
      <c r="BY20" s="68">
        <f t="shared" si="41"/>
        <v>0</v>
      </c>
      <c r="BZ20" s="68">
        <f t="shared" si="42"/>
        <v>0</v>
      </c>
      <c r="CA20" s="68">
        <f t="shared" si="43"/>
        <v>0</v>
      </c>
      <c r="CB20" s="68">
        <f t="shared" si="44"/>
        <v>0</v>
      </c>
      <c r="CC20" s="68">
        <f t="shared" si="45"/>
        <v>0</v>
      </c>
      <c r="CD20" s="68">
        <f t="shared" si="46"/>
        <v>0</v>
      </c>
      <c r="CE20" s="68">
        <f t="shared" si="47"/>
        <v>0</v>
      </c>
      <c r="CF20" s="68">
        <f t="shared" si="48"/>
        <v>0</v>
      </c>
      <c r="CG20" s="68">
        <f t="shared" si="49"/>
        <v>0</v>
      </c>
      <c r="CH20" s="68">
        <f t="shared" si="50"/>
        <v>0</v>
      </c>
      <c r="CI20" s="68">
        <f t="shared" si="51"/>
        <v>0</v>
      </c>
      <c r="CJ20" s="68">
        <f t="shared" si="52"/>
        <v>0</v>
      </c>
      <c r="CK20" s="68">
        <f t="shared" si="53"/>
        <v>0</v>
      </c>
      <c r="CL20" s="68">
        <f t="shared" si="54"/>
        <v>0</v>
      </c>
      <c r="CM20" s="68">
        <f t="shared" si="55"/>
        <v>0</v>
      </c>
      <c r="CN20" s="68">
        <f t="shared" si="20"/>
        <v>0</v>
      </c>
      <c r="CO20" s="68">
        <f t="shared" si="21"/>
        <v>0</v>
      </c>
      <c r="CR20" s="254" t="s">
        <v>162</v>
      </c>
      <c r="CS20" s="68">
        <f t="shared" si="22"/>
        <v>0</v>
      </c>
      <c r="CT20" s="68">
        <f t="shared" si="23"/>
        <v>0</v>
      </c>
      <c r="CU20" s="68">
        <f t="shared" si="24"/>
        <v>0</v>
      </c>
      <c r="CV20" s="68">
        <f t="shared" si="25"/>
        <v>0</v>
      </c>
      <c r="CW20" s="68">
        <f t="shared" si="26"/>
        <v>0</v>
      </c>
      <c r="CX20" s="68">
        <f t="shared" si="27"/>
        <v>0</v>
      </c>
      <c r="DD20" s="68"/>
      <c r="DE20" s="68"/>
      <c r="DF20" s="68"/>
      <c r="DG20" s="68"/>
      <c r="DH20" s="68"/>
    </row>
    <row r="21" spans="1:112" ht="15.5">
      <c r="A21" s="100" t="s">
        <v>266</v>
      </c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>
        <f>'Ключевые условия (Assumptions)'!H69</f>
        <v>6883333.333333333</v>
      </c>
      <c r="N21" s="68">
        <f>'Ключевые условия (Assumptions)'!I69</f>
        <v>6766666.666666666</v>
      </c>
      <c r="O21" s="68">
        <f>'Ключевые условия (Assumptions)'!J69</f>
        <v>6649999.9999999991</v>
      </c>
      <c r="P21" s="68">
        <f>'Ключевые условия (Assumptions)'!K69</f>
        <v>6533333.3333333321</v>
      </c>
      <c r="Q21" s="68">
        <f>'Ключевые условия (Assumptions)'!L69</f>
        <v>6416666.6666666651</v>
      </c>
      <c r="R21" s="68">
        <f>'Ключевые условия (Assumptions)'!M69</f>
        <v>6299999.9999999981</v>
      </c>
      <c r="S21" s="68">
        <f>'Ключевые условия (Assumptions)'!N69</f>
        <v>6183333.3333333312</v>
      </c>
      <c r="T21" s="68">
        <f>'Ключевые условия (Assumptions)'!O69</f>
        <v>6066666.6666666642</v>
      </c>
      <c r="U21" s="68">
        <f>'Ключевые условия (Assumptions)'!P69</f>
        <v>5949999.9999999972</v>
      </c>
      <c r="V21" s="68">
        <f>'Ключевые условия (Assumptions)'!Q69</f>
        <v>5833333.3333333302</v>
      </c>
      <c r="W21" s="68">
        <f>'Ключевые условия (Assumptions)'!R69</f>
        <v>5716666.6666666633</v>
      </c>
      <c r="X21" s="68">
        <f>'Ключевые условия (Assumptions)'!S69</f>
        <v>5599999.9999999963</v>
      </c>
      <c r="Y21" s="68">
        <f>'Ключевые условия (Assumptions)'!T69</f>
        <v>5483333.3333333293</v>
      </c>
      <c r="Z21" s="68">
        <f>'Ключевые условия (Assumptions)'!U69</f>
        <v>5366666.6666666623</v>
      </c>
      <c r="AA21" s="68">
        <f>'Ключевые условия (Assumptions)'!V69</f>
        <v>5249999.9999999953</v>
      </c>
      <c r="AB21" s="68">
        <f>'Ключевые условия (Assumptions)'!W69</f>
        <v>5133333.3333333284</v>
      </c>
      <c r="AC21" s="68">
        <f>'Ключевые условия (Assumptions)'!X69</f>
        <v>5016666.6666666614</v>
      </c>
      <c r="AD21" s="68">
        <f>'Ключевые условия (Assumptions)'!Y69</f>
        <v>4899999.9999999944</v>
      </c>
      <c r="AE21" s="68">
        <f>'Ключевые условия (Assumptions)'!Z69</f>
        <v>4783333.3333333274</v>
      </c>
      <c r="AF21" s="68">
        <f>'Ключевые условия (Assumptions)'!AA69</f>
        <v>4666666.6666666605</v>
      </c>
      <c r="AG21" s="68">
        <f>'Ключевые условия (Assumptions)'!AB69</f>
        <v>4549999.9999999935</v>
      </c>
      <c r="AH21" s="68">
        <f>'Ключевые условия (Assumptions)'!AC69</f>
        <v>4433333.3333333265</v>
      </c>
      <c r="AI21" s="68">
        <f>'Ключевые условия (Assumptions)'!AD69</f>
        <v>4316666.6666666595</v>
      </c>
      <c r="AJ21" s="68">
        <f>'Ключевые условия (Assumptions)'!AE69</f>
        <v>4199999.9999999925</v>
      </c>
      <c r="AK21" s="68">
        <f>'Ключевые условия (Assumptions)'!AF69</f>
        <v>4083333.333333326</v>
      </c>
      <c r="AL21" s="68">
        <f>'Ключевые условия (Assumptions)'!AG69</f>
        <v>3966666.6666666595</v>
      </c>
      <c r="AM21" s="68">
        <f>'Ключевые условия (Assumptions)'!AH69</f>
        <v>3849999.999999993</v>
      </c>
      <c r="AN21" s="68">
        <f>'Ключевые условия (Assumptions)'!AI69</f>
        <v>3733333.3333333265</v>
      </c>
      <c r="AO21" s="68">
        <f>'Ключевые условия (Assumptions)'!AJ69</f>
        <v>3616666.66666666</v>
      </c>
      <c r="AP21" s="68">
        <f>'Ключевые условия (Assumptions)'!AK69</f>
        <v>3499999.9999999935</v>
      </c>
      <c r="AQ21" s="68">
        <f>'Ключевые условия (Assumptions)'!AL69</f>
        <v>3383333.333333327</v>
      </c>
      <c r="AR21" s="68">
        <f>'Ключевые условия (Assumptions)'!AM69</f>
        <v>3266666.6666666605</v>
      </c>
      <c r="AS21" s="68">
        <f>'Ключевые условия (Assumptions)'!AN69</f>
        <v>3149999.9999999939</v>
      </c>
      <c r="AT21" s="68">
        <f>'Ключевые условия (Assumptions)'!AO69</f>
        <v>3033333.3333333274</v>
      </c>
      <c r="AU21" s="68">
        <f>'Ключевые условия (Assumptions)'!AP69</f>
        <v>2916666.6666666609</v>
      </c>
      <c r="AV21" s="68">
        <f>'Ключевые условия (Assumptions)'!AQ69</f>
        <v>2799999.9999999944</v>
      </c>
      <c r="AW21" s="68">
        <f>'Ключевые условия (Assumptions)'!AR69</f>
        <v>2683333.3333333279</v>
      </c>
      <c r="AX21" s="68">
        <f>'Ключевые условия (Assumptions)'!AS69</f>
        <v>2566666.6666666614</v>
      </c>
      <c r="AY21" s="68">
        <f>'Ключевые условия (Assumptions)'!AT69</f>
        <v>2449999.9999999949</v>
      </c>
      <c r="AZ21" s="68">
        <f>'Ключевые условия (Assumptions)'!AU69</f>
        <v>2333333.3333333284</v>
      </c>
      <c r="BA21" s="68">
        <f>'Ключевые условия (Assumptions)'!AV69</f>
        <v>2216666.6666666619</v>
      </c>
      <c r="BB21" s="68">
        <f>'Ключевые условия (Assumptions)'!AW69</f>
        <v>2099999.9999999953</v>
      </c>
      <c r="BC21" s="68">
        <f>'Ключевые условия (Assumptions)'!AX69</f>
        <v>1983333.3333333286</v>
      </c>
      <c r="BD21" s="68">
        <f>'Ключевые условия (Assumptions)'!AY69</f>
        <v>1866666.6666666619</v>
      </c>
      <c r="BE21" s="68">
        <f>'Ключевые условия (Assumptions)'!AZ69</f>
        <v>1749999.9999999951</v>
      </c>
      <c r="BF21" s="68">
        <f>'Ключевые условия (Assumptions)'!BA69</f>
        <v>1633333.3333333284</v>
      </c>
      <c r="BG21" s="68">
        <f>'Ключевые условия (Assumptions)'!BB69</f>
        <v>1516666.6666666616</v>
      </c>
      <c r="BH21" s="68">
        <f>'Ключевые условия (Assumptions)'!BC69</f>
        <v>1399999.9999999949</v>
      </c>
      <c r="BI21" s="68">
        <f>'Ключевые условия (Assumptions)'!BD69</f>
        <v>1283333.3333333281</v>
      </c>
      <c r="BJ21" s="68">
        <f>'Ключевые условия (Assumptions)'!BE69</f>
        <v>1166666.6666666614</v>
      </c>
      <c r="BK21" s="68">
        <f>'Ключевые условия (Assumptions)'!BF69</f>
        <v>1049999.9999999946</v>
      </c>
      <c r="BL21" s="68">
        <f>'Ключевые условия (Assumptions)'!BG69</f>
        <v>933333.33333332802</v>
      </c>
      <c r="BM21" s="68">
        <f>'Ключевые условия (Assumptions)'!BH69</f>
        <v>816666.66666666139</v>
      </c>
      <c r="BN21" s="68">
        <f>'Ключевые условия (Assumptions)'!BI69</f>
        <v>699999.99999999476</v>
      </c>
      <c r="BO21" s="68">
        <f>'Ключевые условия (Assumptions)'!BJ69</f>
        <v>583333.33333332813</v>
      </c>
      <c r="BP21" s="32"/>
      <c r="BQ21" s="149" t="s">
        <v>175</v>
      </c>
      <c r="BR21" s="68"/>
      <c r="BS21" s="68"/>
      <c r="BT21" s="68">
        <f t="shared" si="36"/>
        <v>0</v>
      </c>
      <c r="BU21" s="68">
        <f t="shared" si="37"/>
        <v>0</v>
      </c>
      <c r="BV21" s="68">
        <f t="shared" si="38"/>
        <v>0</v>
      </c>
      <c r="BW21" s="68">
        <f t="shared" si="39"/>
        <v>6883333.333333333</v>
      </c>
      <c r="BX21" s="68">
        <f t="shared" si="40"/>
        <v>6533333.3333333321</v>
      </c>
      <c r="BY21" s="68">
        <f t="shared" si="41"/>
        <v>6183333.3333333312</v>
      </c>
      <c r="BZ21" s="68">
        <f t="shared" si="42"/>
        <v>5833333.3333333302</v>
      </c>
      <c r="CA21" s="68">
        <f t="shared" si="43"/>
        <v>5483333.3333333293</v>
      </c>
      <c r="CB21" s="68">
        <f t="shared" si="44"/>
        <v>5133333.3333333284</v>
      </c>
      <c r="CC21" s="68">
        <f t="shared" si="45"/>
        <v>4783333.3333333274</v>
      </c>
      <c r="CD21" s="68">
        <f t="shared" si="46"/>
        <v>4433333.3333333265</v>
      </c>
      <c r="CE21" s="68">
        <f t="shared" si="47"/>
        <v>4083333.333333326</v>
      </c>
      <c r="CF21" s="68">
        <f t="shared" si="48"/>
        <v>3733333.3333333265</v>
      </c>
      <c r="CG21" s="68">
        <f t="shared" si="49"/>
        <v>3383333.333333327</v>
      </c>
      <c r="CH21" s="68">
        <f t="shared" si="50"/>
        <v>3033333.3333333274</v>
      </c>
      <c r="CI21" s="68">
        <f t="shared" si="51"/>
        <v>2683333.3333333279</v>
      </c>
      <c r="CJ21" s="68">
        <f t="shared" si="52"/>
        <v>2216666.6666666619</v>
      </c>
      <c r="CK21" s="68">
        <f t="shared" si="53"/>
        <v>1983333.3333333286</v>
      </c>
      <c r="CL21" s="68">
        <f t="shared" si="54"/>
        <v>1633333.3333333284</v>
      </c>
      <c r="CM21" s="68">
        <f t="shared" si="55"/>
        <v>1283333.3333333281</v>
      </c>
      <c r="CN21" s="68">
        <f t="shared" si="20"/>
        <v>933333.33333332802</v>
      </c>
      <c r="CO21" s="68">
        <f t="shared" si="21"/>
        <v>583333.33333332813</v>
      </c>
      <c r="CR21" s="251" t="s">
        <v>175</v>
      </c>
      <c r="CS21" s="68">
        <f t="shared" si="22"/>
        <v>0</v>
      </c>
      <c r="CT21" s="68">
        <f t="shared" si="23"/>
        <v>6183333.3333333312</v>
      </c>
      <c r="CU21" s="68">
        <f t="shared" si="24"/>
        <v>4783333.3333333274</v>
      </c>
      <c r="CV21" s="68">
        <f t="shared" si="25"/>
        <v>3383333.333333327</v>
      </c>
      <c r="CW21" s="68">
        <f>CK21</f>
        <v>1983333.3333333286</v>
      </c>
      <c r="CX21" s="68">
        <f>CM21</f>
        <v>1283333.3333333281</v>
      </c>
      <c r="DD21" s="68"/>
      <c r="DE21" s="68"/>
      <c r="DF21" s="68"/>
      <c r="DG21" s="68"/>
      <c r="DH21" s="68"/>
    </row>
    <row r="22" spans="1:112" ht="15.5">
      <c r="A22" s="100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32"/>
      <c r="BQ22" s="149"/>
      <c r="BR22" s="68"/>
      <c r="BS22" s="68"/>
      <c r="BT22" s="68">
        <f t="shared" si="36"/>
        <v>0</v>
      </c>
      <c r="BU22" s="68">
        <f t="shared" si="37"/>
        <v>0</v>
      </c>
      <c r="BV22" s="68">
        <f t="shared" si="38"/>
        <v>0</v>
      </c>
      <c r="BW22" s="68">
        <f t="shared" si="39"/>
        <v>0</v>
      </c>
      <c r="BX22" s="68">
        <f t="shared" si="40"/>
        <v>0</v>
      </c>
      <c r="BY22" s="68">
        <f t="shared" si="41"/>
        <v>0</v>
      </c>
      <c r="BZ22" s="68">
        <f t="shared" si="42"/>
        <v>0</v>
      </c>
      <c r="CA22" s="68">
        <f t="shared" si="43"/>
        <v>0</v>
      </c>
      <c r="CB22" s="68">
        <f t="shared" si="44"/>
        <v>0</v>
      </c>
      <c r="CC22" s="68">
        <f t="shared" si="45"/>
        <v>0</v>
      </c>
      <c r="CD22" s="68">
        <f t="shared" si="46"/>
        <v>0</v>
      </c>
      <c r="CE22" s="68">
        <f t="shared" si="47"/>
        <v>0</v>
      </c>
      <c r="CF22" s="68">
        <f t="shared" si="48"/>
        <v>0</v>
      </c>
      <c r="CG22" s="68">
        <f t="shared" si="49"/>
        <v>0</v>
      </c>
      <c r="CH22" s="68">
        <f t="shared" si="50"/>
        <v>0</v>
      </c>
      <c r="CI22" s="68">
        <f t="shared" si="51"/>
        <v>0</v>
      </c>
      <c r="CJ22" s="68">
        <f t="shared" si="52"/>
        <v>0</v>
      </c>
      <c r="CK22" s="68">
        <f t="shared" si="53"/>
        <v>0</v>
      </c>
      <c r="CL22" s="68">
        <f t="shared" si="54"/>
        <v>0</v>
      </c>
      <c r="CM22" s="68">
        <f t="shared" si="55"/>
        <v>0</v>
      </c>
      <c r="CN22" s="68">
        <f t="shared" si="20"/>
        <v>0</v>
      </c>
      <c r="CO22" s="68">
        <f t="shared" si="21"/>
        <v>0</v>
      </c>
      <c r="CR22" s="251"/>
      <c r="CS22" s="68">
        <f t="shared" si="22"/>
        <v>0</v>
      </c>
      <c r="CT22" s="68">
        <f t="shared" si="23"/>
        <v>0</v>
      </c>
      <c r="CU22" s="68">
        <f t="shared" si="24"/>
        <v>0</v>
      </c>
      <c r="CV22" s="68">
        <f t="shared" si="25"/>
        <v>0</v>
      </c>
      <c r="CW22" s="68">
        <f t="shared" si="26"/>
        <v>0</v>
      </c>
      <c r="CX22" s="68">
        <f t="shared" si="27"/>
        <v>0</v>
      </c>
      <c r="DD22" s="68"/>
      <c r="DE22" s="68"/>
      <c r="DF22" s="68"/>
      <c r="DG22" s="68"/>
      <c r="DH22" s="68"/>
    </row>
    <row r="23" spans="1:112" ht="31">
      <c r="A23" s="92" t="s">
        <v>178</v>
      </c>
      <c r="B23" s="68">
        <f>SUM(B21:B22)</f>
        <v>0</v>
      </c>
      <c r="C23" s="68">
        <f t="shared" ref="C23:BI23" si="56">SUM(C21:C22)</f>
        <v>0</v>
      </c>
      <c r="D23" s="68">
        <f t="shared" si="56"/>
        <v>0</v>
      </c>
      <c r="E23" s="68">
        <f t="shared" si="56"/>
        <v>0</v>
      </c>
      <c r="F23" s="68">
        <f t="shared" si="56"/>
        <v>0</v>
      </c>
      <c r="G23" s="68">
        <f t="shared" si="56"/>
        <v>0</v>
      </c>
      <c r="H23" s="68">
        <f t="shared" si="56"/>
        <v>0</v>
      </c>
      <c r="I23" s="68">
        <f t="shared" si="56"/>
        <v>0</v>
      </c>
      <c r="J23" s="68">
        <f t="shared" si="56"/>
        <v>0</v>
      </c>
      <c r="K23" s="68">
        <f t="shared" si="56"/>
        <v>0</v>
      </c>
      <c r="L23" s="68">
        <f t="shared" si="56"/>
        <v>0</v>
      </c>
      <c r="M23" s="68">
        <f t="shared" si="56"/>
        <v>6883333.333333333</v>
      </c>
      <c r="N23" s="68">
        <f t="shared" si="56"/>
        <v>6766666.666666666</v>
      </c>
      <c r="O23" s="68">
        <f t="shared" si="56"/>
        <v>6649999.9999999991</v>
      </c>
      <c r="P23" s="68">
        <f t="shared" si="56"/>
        <v>6533333.3333333321</v>
      </c>
      <c r="Q23" s="68">
        <f t="shared" si="56"/>
        <v>6416666.6666666651</v>
      </c>
      <c r="R23" s="68">
        <f t="shared" si="56"/>
        <v>6299999.9999999981</v>
      </c>
      <c r="S23" s="68">
        <f t="shared" si="56"/>
        <v>6183333.3333333312</v>
      </c>
      <c r="T23" s="68">
        <f t="shared" si="56"/>
        <v>6066666.6666666642</v>
      </c>
      <c r="U23" s="68">
        <f t="shared" si="56"/>
        <v>5949999.9999999972</v>
      </c>
      <c r="V23" s="68">
        <f t="shared" si="56"/>
        <v>5833333.3333333302</v>
      </c>
      <c r="W23" s="68">
        <f t="shared" si="56"/>
        <v>5716666.6666666633</v>
      </c>
      <c r="X23" s="68">
        <f t="shared" si="56"/>
        <v>5599999.9999999963</v>
      </c>
      <c r="Y23" s="68">
        <f t="shared" si="56"/>
        <v>5483333.3333333293</v>
      </c>
      <c r="Z23" s="68">
        <f t="shared" si="56"/>
        <v>5366666.6666666623</v>
      </c>
      <c r="AA23" s="68">
        <f t="shared" si="56"/>
        <v>5249999.9999999953</v>
      </c>
      <c r="AB23" s="68">
        <f t="shared" si="56"/>
        <v>5133333.3333333284</v>
      </c>
      <c r="AC23" s="68">
        <f t="shared" si="56"/>
        <v>5016666.6666666614</v>
      </c>
      <c r="AD23" s="68">
        <f t="shared" si="56"/>
        <v>4899999.9999999944</v>
      </c>
      <c r="AE23" s="68">
        <f t="shared" si="56"/>
        <v>4783333.3333333274</v>
      </c>
      <c r="AF23" s="68">
        <f t="shared" si="56"/>
        <v>4666666.6666666605</v>
      </c>
      <c r="AG23" s="68">
        <f t="shared" si="56"/>
        <v>4549999.9999999935</v>
      </c>
      <c r="AH23" s="68">
        <f t="shared" si="56"/>
        <v>4433333.3333333265</v>
      </c>
      <c r="AI23" s="68">
        <f t="shared" si="56"/>
        <v>4316666.6666666595</v>
      </c>
      <c r="AJ23" s="68">
        <f t="shared" si="56"/>
        <v>4199999.9999999925</v>
      </c>
      <c r="AK23" s="68">
        <f t="shared" si="56"/>
        <v>4083333.333333326</v>
      </c>
      <c r="AL23" s="68">
        <f t="shared" si="56"/>
        <v>3966666.6666666595</v>
      </c>
      <c r="AM23" s="68">
        <f t="shared" si="56"/>
        <v>3849999.999999993</v>
      </c>
      <c r="AN23" s="68">
        <f t="shared" si="56"/>
        <v>3733333.3333333265</v>
      </c>
      <c r="AO23" s="68">
        <f t="shared" si="56"/>
        <v>3616666.66666666</v>
      </c>
      <c r="AP23" s="68">
        <f t="shared" si="56"/>
        <v>3499999.9999999935</v>
      </c>
      <c r="AQ23" s="68">
        <f t="shared" si="56"/>
        <v>3383333.333333327</v>
      </c>
      <c r="AR23" s="68">
        <f t="shared" si="56"/>
        <v>3266666.6666666605</v>
      </c>
      <c r="AS23" s="68">
        <f t="shared" si="56"/>
        <v>3149999.9999999939</v>
      </c>
      <c r="AT23" s="68">
        <f t="shared" si="56"/>
        <v>3033333.3333333274</v>
      </c>
      <c r="AU23" s="68">
        <f t="shared" si="56"/>
        <v>2916666.6666666609</v>
      </c>
      <c r="AV23" s="68">
        <f t="shared" si="56"/>
        <v>2799999.9999999944</v>
      </c>
      <c r="AW23" s="68">
        <f t="shared" si="56"/>
        <v>2683333.3333333279</v>
      </c>
      <c r="AX23" s="68">
        <f t="shared" si="56"/>
        <v>2566666.6666666614</v>
      </c>
      <c r="AY23" s="68">
        <f t="shared" si="56"/>
        <v>2449999.9999999949</v>
      </c>
      <c r="AZ23" s="68">
        <f t="shared" si="56"/>
        <v>2333333.3333333284</v>
      </c>
      <c r="BA23" s="68">
        <f t="shared" si="56"/>
        <v>2216666.6666666619</v>
      </c>
      <c r="BB23" s="68">
        <f t="shared" si="56"/>
        <v>2099999.9999999953</v>
      </c>
      <c r="BC23" s="68">
        <f t="shared" si="56"/>
        <v>1983333.3333333286</v>
      </c>
      <c r="BD23" s="68">
        <f t="shared" si="56"/>
        <v>1866666.6666666619</v>
      </c>
      <c r="BE23" s="68">
        <f t="shared" si="56"/>
        <v>1749999.9999999951</v>
      </c>
      <c r="BF23" s="68">
        <f t="shared" si="56"/>
        <v>1633333.3333333284</v>
      </c>
      <c r="BG23" s="68">
        <f t="shared" si="56"/>
        <v>1516666.6666666616</v>
      </c>
      <c r="BH23" s="68">
        <f t="shared" si="56"/>
        <v>1399999.9999999949</v>
      </c>
      <c r="BI23" s="68">
        <f t="shared" si="56"/>
        <v>1283333.3333333281</v>
      </c>
      <c r="BJ23" s="68">
        <f t="shared" ref="BJ23:BO23" si="57">SUM(BJ21:BJ22)</f>
        <v>1166666.6666666614</v>
      </c>
      <c r="BK23" s="68">
        <f t="shared" si="57"/>
        <v>1049999.9999999946</v>
      </c>
      <c r="BL23" s="68">
        <f t="shared" si="57"/>
        <v>933333.33333332802</v>
      </c>
      <c r="BM23" s="68">
        <f t="shared" si="57"/>
        <v>816666.66666666139</v>
      </c>
      <c r="BN23" s="68">
        <f t="shared" si="57"/>
        <v>699999.99999999476</v>
      </c>
      <c r="BO23" s="68">
        <f t="shared" si="57"/>
        <v>583333.33333332813</v>
      </c>
      <c r="BP23" s="32"/>
      <c r="BQ23" s="150" t="s">
        <v>178</v>
      </c>
      <c r="BR23" s="68"/>
      <c r="BS23" s="68"/>
      <c r="BT23" s="68">
        <f t="shared" si="36"/>
        <v>0</v>
      </c>
      <c r="BU23" s="68">
        <f t="shared" si="37"/>
        <v>0</v>
      </c>
      <c r="BV23" s="68">
        <f t="shared" si="38"/>
        <v>0</v>
      </c>
      <c r="BW23" s="68">
        <f t="shared" si="39"/>
        <v>6883333.333333333</v>
      </c>
      <c r="BX23" s="68">
        <f t="shared" si="40"/>
        <v>6533333.3333333321</v>
      </c>
      <c r="BY23" s="68">
        <f t="shared" si="41"/>
        <v>6183333.3333333312</v>
      </c>
      <c r="BZ23" s="68">
        <f t="shared" si="42"/>
        <v>5833333.3333333302</v>
      </c>
      <c r="CA23" s="68">
        <f t="shared" si="43"/>
        <v>5483333.3333333293</v>
      </c>
      <c r="CB23" s="68">
        <f t="shared" si="44"/>
        <v>5133333.3333333284</v>
      </c>
      <c r="CC23" s="68">
        <f t="shared" si="45"/>
        <v>4783333.3333333274</v>
      </c>
      <c r="CD23" s="68">
        <f t="shared" si="46"/>
        <v>4433333.3333333265</v>
      </c>
      <c r="CE23" s="68">
        <f t="shared" si="47"/>
        <v>4083333.333333326</v>
      </c>
      <c r="CF23" s="68">
        <f t="shared" si="48"/>
        <v>3733333.3333333265</v>
      </c>
      <c r="CG23" s="68">
        <f t="shared" si="49"/>
        <v>3383333.333333327</v>
      </c>
      <c r="CH23" s="68">
        <f t="shared" si="50"/>
        <v>3033333.3333333274</v>
      </c>
      <c r="CI23" s="68">
        <f t="shared" si="51"/>
        <v>2683333.3333333279</v>
      </c>
      <c r="CJ23" s="68">
        <f t="shared" si="52"/>
        <v>2216666.6666666619</v>
      </c>
      <c r="CK23" s="68">
        <f t="shared" si="53"/>
        <v>1983333.3333333286</v>
      </c>
      <c r="CL23" s="68">
        <f t="shared" si="54"/>
        <v>1633333.3333333284</v>
      </c>
      <c r="CM23" s="68">
        <f t="shared" si="55"/>
        <v>1283333.3333333281</v>
      </c>
      <c r="CN23" s="68">
        <f t="shared" si="20"/>
        <v>933333.33333332802</v>
      </c>
      <c r="CO23" s="68">
        <f t="shared" si="21"/>
        <v>583333.33333332813</v>
      </c>
      <c r="CR23" s="252" t="s">
        <v>178</v>
      </c>
      <c r="CS23" s="68">
        <f t="shared" si="22"/>
        <v>0</v>
      </c>
      <c r="CT23" s="68">
        <f t="shared" si="23"/>
        <v>6183333.3333333312</v>
      </c>
      <c r="CU23" s="68">
        <f t="shared" si="24"/>
        <v>4783333.3333333274</v>
      </c>
      <c r="CV23" s="68">
        <f t="shared" si="25"/>
        <v>3383333.333333327</v>
      </c>
      <c r="CW23" s="68">
        <f t="shared" si="26"/>
        <v>1983333.3333333286</v>
      </c>
      <c r="CX23" s="68">
        <f t="shared" si="27"/>
        <v>1283333.3333333281</v>
      </c>
      <c r="DD23" s="68">
        <f>SUM(DD21:DD22)</f>
        <v>0</v>
      </c>
      <c r="DE23" s="68">
        <f>SUM(DE21:DE22)</f>
        <v>0</v>
      </c>
      <c r="DF23" s="68">
        <f>SUM(DF21:DF22)</f>
        <v>0</v>
      </c>
      <c r="DG23" s="68">
        <f>SUM(DG21:DG22)</f>
        <v>0</v>
      </c>
      <c r="DH23" s="68">
        <f>SUM(DH21:DH22)</f>
        <v>0</v>
      </c>
    </row>
    <row r="24" spans="1:112" ht="15.5">
      <c r="A24" s="103" t="s">
        <v>179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32"/>
      <c r="BQ24" s="153" t="s">
        <v>179</v>
      </c>
      <c r="BR24" s="68"/>
      <c r="BS24" s="68"/>
      <c r="BT24" s="68">
        <f t="shared" si="36"/>
        <v>0</v>
      </c>
      <c r="BU24" s="68">
        <f t="shared" si="37"/>
        <v>0</v>
      </c>
      <c r="BV24" s="68">
        <f t="shared" si="38"/>
        <v>0</v>
      </c>
      <c r="BW24" s="68">
        <f t="shared" si="39"/>
        <v>0</v>
      </c>
      <c r="BX24" s="68">
        <f t="shared" si="40"/>
        <v>0</v>
      </c>
      <c r="BY24" s="68">
        <f t="shared" si="41"/>
        <v>0</v>
      </c>
      <c r="BZ24" s="68">
        <f t="shared" si="42"/>
        <v>0</v>
      </c>
      <c r="CA24" s="68">
        <f t="shared" si="43"/>
        <v>0</v>
      </c>
      <c r="CB24" s="68">
        <f t="shared" si="44"/>
        <v>0</v>
      </c>
      <c r="CC24" s="68">
        <f t="shared" si="45"/>
        <v>0</v>
      </c>
      <c r="CD24" s="68">
        <f t="shared" si="46"/>
        <v>0</v>
      </c>
      <c r="CE24" s="68">
        <f t="shared" si="47"/>
        <v>0</v>
      </c>
      <c r="CF24" s="68">
        <f t="shared" si="48"/>
        <v>0</v>
      </c>
      <c r="CG24" s="68">
        <f t="shared" si="49"/>
        <v>0</v>
      </c>
      <c r="CH24" s="68">
        <f t="shared" si="50"/>
        <v>0</v>
      </c>
      <c r="CI24" s="68">
        <f t="shared" si="51"/>
        <v>0</v>
      </c>
      <c r="CJ24" s="68">
        <f t="shared" si="52"/>
        <v>0</v>
      </c>
      <c r="CK24" s="68">
        <f t="shared" si="53"/>
        <v>0</v>
      </c>
      <c r="CL24" s="68">
        <f t="shared" si="54"/>
        <v>0</v>
      </c>
      <c r="CM24" s="68">
        <f t="shared" si="55"/>
        <v>0</v>
      </c>
      <c r="CN24" s="68">
        <f t="shared" si="20"/>
        <v>0</v>
      </c>
      <c r="CO24" s="68">
        <f t="shared" si="21"/>
        <v>0</v>
      </c>
      <c r="CR24" s="254" t="s">
        <v>179</v>
      </c>
      <c r="CS24" s="68">
        <f t="shared" si="22"/>
        <v>0</v>
      </c>
      <c r="CT24" s="68">
        <f t="shared" si="23"/>
        <v>0</v>
      </c>
      <c r="CU24" s="68">
        <f t="shared" si="24"/>
        <v>0</v>
      </c>
      <c r="CV24" s="68">
        <f t="shared" si="25"/>
        <v>0</v>
      </c>
      <c r="CW24" s="68">
        <f t="shared" si="26"/>
        <v>0</v>
      </c>
      <c r="CX24" s="68">
        <f t="shared" si="27"/>
        <v>0</v>
      </c>
      <c r="DD24" s="68"/>
      <c r="DE24" s="68"/>
      <c r="DF24" s="68"/>
      <c r="DG24" s="68"/>
      <c r="DH24" s="68"/>
    </row>
    <row r="25" spans="1:112" ht="15.5">
      <c r="A25" s="100" t="s">
        <v>180</v>
      </c>
      <c r="B25" s="68">
        <v>0</v>
      </c>
      <c r="C25" s="68">
        <v>0</v>
      </c>
      <c r="D25" s="68">
        <v>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68">
        <v>0</v>
      </c>
      <c r="AF25" s="68">
        <v>0</v>
      </c>
      <c r="AG25" s="68">
        <v>0</v>
      </c>
      <c r="AH25" s="68">
        <v>0</v>
      </c>
      <c r="AI25" s="68">
        <v>0</v>
      </c>
      <c r="AJ25" s="68">
        <v>0</v>
      </c>
      <c r="AK25" s="68">
        <v>0</v>
      </c>
      <c r="AL25" s="68">
        <v>0</v>
      </c>
      <c r="AM25" s="68">
        <v>0</v>
      </c>
      <c r="AN25" s="68">
        <v>0</v>
      </c>
      <c r="AO25" s="68">
        <v>0</v>
      </c>
      <c r="AP25" s="68">
        <v>0</v>
      </c>
      <c r="AQ25" s="68">
        <v>0</v>
      </c>
      <c r="AR25" s="68">
        <v>0</v>
      </c>
      <c r="AS25" s="68">
        <v>0</v>
      </c>
      <c r="AT25" s="68">
        <v>0</v>
      </c>
      <c r="AU25" s="68">
        <v>0</v>
      </c>
      <c r="AV25" s="68">
        <v>0</v>
      </c>
      <c r="AW25" s="68">
        <v>0</v>
      </c>
      <c r="AX25" s="68">
        <v>0</v>
      </c>
      <c r="AY25" s="68">
        <v>0</v>
      </c>
      <c r="AZ25" s="68">
        <v>0</v>
      </c>
      <c r="BA25" s="68">
        <v>0</v>
      </c>
      <c r="BB25" s="68">
        <v>0</v>
      </c>
      <c r="BC25" s="68">
        <v>0</v>
      </c>
      <c r="BD25" s="68">
        <v>0</v>
      </c>
      <c r="BE25" s="68">
        <v>0</v>
      </c>
      <c r="BF25" s="68">
        <v>0</v>
      </c>
      <c r="BG25" s="68">
        <v>0</v>
      </c>
      <c r="BH25" s="68">
        <v>0</v>
      </c>
      <c r="BI25" s="68">
        <v>0</v>
      </c>
      <c r="BJ25" s="68">
        <v>0</v>
      </c>
      <c r="BK25" s="68">
        <v>0</v>
      </c>
      <c r="BL25" s="68">
        <v>0</v>
      </c>
      <c r="BM25" s="68">
        <v>0</v>
      </c>
      <c r="BN25" s="68">
        <v>0</v>
      </c>
      <c r="BO25" s="68">
        <v>0</v>
      </c>
      <c r="BP25" s="32"/>
      <c r="BQ25" s="149" t="s">
        <v>180</v>
      </c>
      <c r="BR25" s="68"/>
      <c r="BS25" s="68"/>
      <c r="BT25" s="68">
        <f t="shared" si="36"/>
        <v>0</v>
      </c>
      <c r="BU25" s="68">
        <f t="shared" si="37"/>
        <v>0</v>
      </c>
      <c r="BV25" s="68">
        <f t="shared" si="38"/>
        <v>0</v>
      </c>
      <c r="BW25" s="68">
        <f t="shared" si="39"/>
        <v>0</v>
      </c>
      <c r="BX25" s="68">
        <f t="shared" si="40"/>
        <v>0</v>
      </c>
      <c r="BY25" s="68">
        <f t="shared" si="41"/>
        <v>0</v>
      </c>
      <c r="BZ25" s="68">
        <f t="shared" si="42"/>
        <v>0</v>
      </c>
      <c r="CA25" s="68">
        <f t="shared" si="43"/>
        <v>0</v>
      </c>
      <c r="CB25" s="68">
        <f t="shared" si="44"/>
        <v>0</v>
      </c>
      <c r="CC25" s="68">
        <f t="shared" si="45"/>
        <v>0</v>
      </c>
      <c r="CD25" s="68">
        <f t="shared" si="46"/>
        <v>0</v>
      </c>
      <c r="CE25" s="68">
        <f t="shared" si="47"/>
        <v>0</v>
      </c>
      <c r="CF25" s="68">
        <f t="shared" si="48"/>
        <v>0</v>
      </c>
      <c r="CG25" s="68">
        <f t="shared" si="49"/>
        <v>0</v>
      </c>
      <c r="CH25" s="68">
        <f t="shared" si="50"/>
        <v>0</v>
      </c>
      <c r="CI25" s="68">
        <f t="shared" si="51"/>
        <v>0</v>
      </c>
      <c r="CJ25" s="68">
        <f t="shared" si="52"/>
        <v>0</v>
      </c>
      <c r="CK25" s="68">
        <f t="shared" si="53"/>
        <v>0</v>
      </c>
      <c r="CL25" s="68">
        <f t="shared" si="54"/>
        <v>0</v>
      </c>
      <c r="CM25" s="68">
        <f t="shared" si="55"/>
        <v>0</v>
      </c>
      <c r="CN25" s="68">
        <f t="shared" si="20"/>
        <v>0</v>
      </c>
      <c r="CO25" s="68">
        <f t="shared" si="21"/>
        <v>0</v>
      </c>
      <c r="CR25" s="251" t="s">
        <v>180</v>
      </c>
      <c r="CS25" s="68">
        <f t="shared" si="22"/>
        <v>0</v>
      </c>
      <c r="CT25" s="68">
        <f t="shared" si="23"/>
        <v>0</v>
      </c>
      <c r="CU25" s="68">
        <f t="shared" si="24"/>
        <v>0</v>
      </c>
      <c r="CV25" s="68">
        <f t="shared" si="25"/>
        <v>0</v>
      </c>
      <c r="CW25" s="68">
        <f t="shared" si="26"/>
        <v>0</v>
      </c>
      <c r="CX25" s="68">
        <f t="shared" si="27"/>
        <v>0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</row>
    <row r="26" spans="1:112" ht="15.5">
      <c r="A26" s="100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32"/>
      <c r="BQ26" s="149"/>
      <c r="BR26" s="68"/>
      <c r="BS26" s="68"/>
      <c r="BT26" s="68">
        <f t="shared" si="36"/>
        <v>0</v>
      </c>
      <c r="BU26" s="68">
        <f t="shared" si="37"/>
        <v>0</v>
      </c>
      <c r="BV26" s="68">
        <f t="shared" si="38"/>
        <v>0</v>
      </c>
      <c r="BW26" s="68">
        <f t="shared" si="39"/>
        <v>0</v>
      </c>
      <c r="BX26" s="68">
        <f t="shared" si="40"/>
        <v>0</v>
      </c>
      <c r="BY26" s="68">
        <f t="shared" si="41"/>
        <v>0</v>
      </c>
      <c r="BZ26" s="68">
        <f t="shared" si="42"/>
        <v>0</v>
      </c>
      <c r="CA26" s="68">
        <f t="shared" si="43"/>
        <v>0</v>
      </c>
      <c r="CB26" s="68">
        <f t="shared" si="44"/>
        <v>0</v>
      </c>
      <c r="CC26" s="68">
        <f t="shared" si="45"/>
        <v>0</v>
      </c>
      <c r="CD26" s="68">
        <f t="shared" si="46"/>
        <v>0</v>
      </c>
      <c r="CE26" s="68">
        <f t="shared" si="47"/>
        <v>0</v>
      </c>
      <c r="CF26" s="68">
        <f t="shared" si="48"/>
        <v>0</v>
      </c>
      <c r="CG26" s="68">
        <f t="shared" si="49"/>
        <v>0</v>
      </c>
      <c r="CH26" s="68">
        <f t="shared" si="50"/>
        <v>0</v>
      </c>
      <c r="CI26" s="68">
        <f t="shared" si="51"/>
        <v>0</v>
      </c>
      <c r="CJ26" s="68">
        <f t="shared" si="52"/>
        <v>0</v>
      </c>
      <c r="CK26" s="68">
        <f t="shared" si="53"/>
        <v>0</v>
      </c>
      <c r="CL26" s="68">
        <f t="shared" si="54"/>
        <v>0</v>
      </c>
      <c r="CM26" s="68">
        <f t="shared" si="55"/>
        <v>0</v>
      </c>
      <c r="CN26" s="68">
        <f t="shared" si="20"/>
        <v>0</v>
      </c>
      <c r="CO26" s="68">
        <f t="shared" si="21"/>
        <v>0</v>
      </c>
      <c r="CR26" s="251"/>
      <c r="CS26" s="68">
        <f t="shared" si="22"/>
        <v>0</v>
      </c>
      <c r="CT26" s="68">
        <f t="shared" si="23"/>
        <v>0</v>
      </c>
      <c r="CU26" s="68">
        <f t="shared" si="24"/>
        <v>0</v>
      </c>
      <c r="CV26" s="68">
        <f t="shared" si="25"/>
        <v>0</v>
      </c>
      <c r="CW26" s="68">
        <f t="shared" si="26"/>
        <v>0</v>
      </c>
      <c r="CX26" s="68">
        <f t="shared" si="27"/>
        <v>0</v>
      </c>
      <c r="DD26" s="68"/>
      <c r="DE26" s="68"/>
      <c r="DF26" s="68"/>
      <c r="DG26" s="68"/>
      <c r="DH26" s="68"/>
    </row>
    <row r="27" spans="1:112" ht="15.5">
      <c r="A27" s="92" t="s">
        <v>181</v>
      </c>
      <c r="B27" s="68">
        <f>SUM(B25:B26)</f>
        <v>0</v>
      </c>
      <c r="C27" s="68">
        <f t="shared" ref="C27:BI27" si="58">SUM(C25:C26)</f>
        <v>0</v>
      </c>
      <c r="D27" s="68">
        <f t="shared" si="58"/>
        <v>0</v>
      </c>
      <c r="E27" s="68">
        <f t="shared" si="58"/>
        <v>0</v>
      </c>
      <c r="F27" s="68">
        <f t="shared" si="58"/>
        <v>0</v>
      </c>
      <c r="G27" s="68">
        <f t="shared" si="58"/>
        <v>0</v>
      </c>
      <c r="H27" s="68">
        <f t="shared" si="58"/>
        <v>0</v>
      </c>
      <c r="I27" s="68">
        <f t="shared" si="58"/>
        <v>0</v>
      </c>
      <c r="J27" s="68">
        <f t="shared" si="58"/>
        <v>0</v>
      </c>
      <c r="K27" s="68">
        <f t="shared" si="58"/>
        <v>0</v>
      </c>
      <c r="L27" s="68">
        <f t="shared" si="58"/>
        <v>0</v>
      </c>
      <c r="M27" s="68">
        <f t="shared" si="58"/>
        <v>0</v>
      </c>
      <c r="N27" s="68">
        <f t="shared" si="58"/>
        <v>0</v>
      </c>
      <c r="O27" s="68">
        <f t="shared" si="58"/>
        <v>0</v>
      </c>
      <c r="P27" s="68">
        <f t="shared" si="58"/>
        <v>0</v>
      </c>
      <c r="Q27" s="68">
        <f t="shared" si="58"/>
        <v>0</v>
      </c>
      <c r="R27" s="68">
        <f t="shared" si="58"/>
        <v>0</v>
      </c>
      <c r="S27" s="68">
        <f t="shared" si="58"/>
        <v>0</v>
      </c>
      <c r="T27" s="68">
        <f t="shared" si="58"/>
        <v>0</v>
      </c>
      <c r="U27" s="68">
        <f t="shared" si="58"/>
        <v>0</v>
      </c>
      <c r="V27" s="68">
        <f t="shared" si="58"/>
        <v>0</v>
      </c>
      <c r="W27" s="68">
        <f t="shared" si="58"/>
        <v>0</v>
      </c>
      <c r="X27" s="68">
        <f t="shared" si="58"/>
        <v>0</v>
      </c>
      <c r="Y27" s="68">
        <f t="shared" si="58"/>
        <v>0</v>
      </c>
      <c r="Z27" s="68">
        <f t="shared" si="58"/>
        <v>0</v>
      </c>
      <c r="AA27" s="68">
        <f t="shared" si="58"/>
        <v>0</v>
      </c>
      <c r="AB27" s="68">
        <f t="shared" si="58"/>
        <v>0</v>
      </c>
      <c r="AC27" s="68">
        <f t="shared" si="58"/>
        <v>0</v>
      </c>
      <c r="AD27" s="68">
        <f t="shared" si="58"/>
        <v>0</v>
      </c>
      <c r="AE27" s="68">
        <f t="shared" si="58"/>
        <v>0</v>
      </c>
      <c r="AF27" s="68">
        <f t="shared" si="58"/>
        <v>0</v>
      </c>
      <c r="AG27" s="68">
        <f t="shared" si="58"/>
        <v>0</v>
      </c>
      <c r="AH27" s="68">
        <f t="shared" si="58"/>
        <v>0</v>
      </c>
      <c r="AI27" s="68">
        <f t="shared" si="58"/>
        <v>0</v>
      </c>
      <c r="AJ27" s="68">
        <f t="shared" si="58"/>
        <v>0</v>
      </c>
      <c r="AK27" s="68">
        <f t="shared" si="58"/>
        <v>0</v>
      </c>
      <c r="AL27" s="68">
        <f t="shared" si="58"/>
        <v>0</v>
      </c>
      <c r="AM27" s="68">
        <f t="shared" si="58"/>
        <v>0</v>
      </c>
      <c r="AN27" s="68">
        <f t="shared" si="58"/>
        <v>0</v>
      </c>
      <c r="AO27" s="68">
        <f t="shared" si="58"/>
        <v>0</v>
      </c>
      <c r="AP27" s="68">
        <f t="shared" si="58"/>
        <v>0</v>
      </c>
      <c r="AQ27" s="68">
        <f t="shared" si="58"/>
        <v>0</v>
      </c>
      <c r="AR27" s="68">
        <f t="shared" si="58"/>
        <v>0</v>
      </c>
      <c r="AS27" s="68">
        <f t="shared" si="58"/>
        <v>0</v>
      </c>
      <c r="AT27" s="68">
        <f t="shared" si="58"/>
        <v>0</v>
      </c>
      <c r="AU27" s="68">
        <f t="shared" si="58"/>
        <v>0</v>
      </c>
      <c r="AV27" s="68">
        <f t="shared" si="58"/>
        <v>0</v>
      </c>
      <c r="AW27" s="68">
        <f t="shared" si="58"/>
        <v>0</v>
      </c>
      <c r="AX27" s="68">
        <f t="shared" si="58"/>
        <v>0</v>
      </c>
      <c r="AY27" s="68">
        <f t="shared" si="58"/>
        <v>0</v>
      </c>
      <c r="AZ27" s="68">
        <f t="shared" si="58"/>
        <v>0</v>
      </c>
      <c r="BA27" s="68">
        <f t="shared" si="58"/>
        <v>0</v>
      </c>
      <c r="BB27" s="68">
        <f t="shared" si="58"/>
        <v>0</v>
      </c>
      <c r="BC27" s="68">
        <f t="shared" si="58"/>
        <v>0</v>
      </c>
      <c r="BD27" s="68">
        <f t="shared" si="58"/>
        <v>0</v>
      </c>
      <c r="BE27" s="68">
        <f t="shared" si="58"/>
        <v>0</v>
      </c>
      <c r="BF27" s="68">
        <f t="shared" si="58"/>
        <v>0</v>
      </c>
      <c r="BG27" s="68">
        <f t="shared" si="58"/>
        <v>0</v>
      </c>
      <c r="BH27" s="68">
        <f t="shared" si="58"/>
        <v>0</v>
      </c>
      <c r="BI27" s="68">
        <f t="shared" si="58"/>
        <v>0</v>
      </c>
      <c r="BJ27" s="68">
        <f t="shared" ref="BJ27:BO27" si="59">SUM(BJ25:BJ26)</f>
        <v>0</v>
      </c>
      <c r="BK27" s="68">
        <f t="shared" si="59"/>
        <v>0</v>
      </c>
      <c r="BL27" s="68">
        <f t="shared" si="59"/>
        <v>0</v>
      </c>
      <c r="BM27" s="68">
        <f t="shared" si="59"/>
        <v>0</v>
      </c>
      <c r="BN27" s="68">
        <f t="shared" si="59"/>
        <v>0</v>
      </c>
      <c r="BO27" s="68">
        <f t="shared" si="59"/>
        <v>0</v>
      </c>
      <c r="BP27" s="32"/>
      <c r="BQ27" s="150" t="s">
        <v>181</v>
      </c>
      <c r="BR27" s="68"/>
      <c r="BS27" s="68"/>
      <c r="BT27" s="68">
        <f t="shared" si="36"/>
        <v>0</v>
      </c>
      <c r="BU27" s="68">
        <f t="shared" si="37"/>
        <v>0</v>
      </c>
      <c r="BV27" s="68">
        <f t="shared" si="38"/>
        <v>0</v>
      </c>
      <c r="BW27" s="68">
        <f t="shared" si="39"/>
        <v>0</v>
      </c>
      <c r="BX27" s="68">
        <f t="shared" si="40"/>
        <v>0</v>
      </c>
      <c r="BY27" s="68">
        <f t="shared" si="41"/>
        <v>0</v>
      </c>
      <c r="BZ27" s="68">
        <f t="shared" si="42"/>
        <v>0</v>
      </c>
      <c r="CA27" s="68">
        <f t="shared" si="43"/>
        <v>0</v>
      </c>
      <c r="CB27" s="68">
        <f t="shared" si="44"/>
        <v>0</v>
      </c>
      <c r="CC27" s="68">
        <f t="shared" si="45"/>
        <v>0</v>
      </c>
      <c r="CD27" s="68">
        <f t="shared" si="46"/>
        <v>0</v>
      </c>
      <c r="CE27" s="68">
        <f t="shared" si="47"/>
        <v>0</v>
      </c>
      <c r="CF27" s="68">
        <f t="shared" si="48"/>
        <v>0</v>
      </c>
      <c r="CG27" s="68">
        <f t="shared" si="49"/>
        <v>0</v>
      </c>
      <c r="CH27" s="68">
        <f t="shared" si="50"/>
        <v>0</v>
      </c>
      <c r="CI27" s="68">
        <f t="shared" si="51"/>
        <v>0</v>
      </c>
      <c r="CJ27" s="68">
        <f t="shared" si="52"/>
        <v>0</v>
      </c>
      <c r="CK27" s="68">
        <f t="shared" si="53"/>
        <v>0</v>
      </c>
      <c r="CL27" s="68">
        <f t="shared" si="54"/>
        <v>0</v>
      </c>
      <c r="CM27" s="68">
        <f t="shared" si="55"/>
        <v>0</v>
      </c>
      <c r="CN27" s="68">
        <f t="shared" si="20"/>
        <v>0</v>
      </c>
      <c r="CO27" s="68">
        <f t="shared" si="21"/>
        <v>0</v>
      </c>
      <c r="CR27" s="252" t="s">
        <v>181</v>
      </c>
      <c r="CS27" s="68">
        <f t="shared" si="22"/>
        <v>0</v>
      </c>
      <c r="CT27" s="68">
        <f t="shared" si="23"/>
        <v>0</v>
      </c>
      <c r="CU27" s="68">
        <f t="shared" si="24"/>
        <v>0</v>
      </c>
      <c r="CV27" s="68">
        <f t="shared" si="25"/>
        <v>0</v>
      </c>
      <c r="CW27" s="68">
        <f t="shared" si="26"/>
        <v>0</v>
      </c>
      <c r="CX27" s="68">
        <f t="shared" si="27"/>
        <v>0</v>
      </c>
      <c r="DD27" s="68">
        <f>SUM(DD25:DD26)</f>
        <v>0</v>
      </c>
      <c r="DE27" s="68">
        <f>SUM(DE25:DE26)</f>
        <v>0</v>
      </c>
      <c r="DF27" s="68">
        <f>SUM(DF25:DF26)</f>
        <v>0</v>
      </c>
      <c r="DG27" s="68">
        <f>SUM(DG25:DG26)</f>
        <v>0</v>
      </c>
      <c r="DH27" s="68">
        <f>SUM(DH25:DH26)</f>
        <v>0</v>
      </c>
    </row>
    <row r="28" spans="1:112" ht="31">
      <c r="A28" s="104" t="s">
        <v>182</v>
      </c>
      <c r="B28" s="68">
        <f>B19+B27+B23</f>
        <v>19638400</v>
      </c>
      <c r="C28" s="68">
        <f t="shared" ref="C28:BI28" si="60">C19+C27+C23</f>
        <v>19276800</v>
      </c>
      <c r="D28" s="68">
        <f t="shared" si="60"/>
        <v>18915200</v>
      </c>
      <c r="E28" s="68">
        <f t="shared" si="60"/>
        <v>18553600</v>
      </c>
      <c r="F28" s="68">
        <f t="shared" si="60"/>
        <v>18192000</v>
      </c>
      <c r="G28" s="68">
        <f t="shared" si="60"/>
        <v>17830400</v>
      </c>
      <c r="H28" s="68">
        <f t="shared" si="60"/>
        <v>17468800</v>
      </c>
      <c r="I28" s="68">
        <f t="shared" si="60"/>
        <v>17107200</v>
      </c>
      <c r="J28" s="68">
        <f t="shared" si="60"/>
        <v>16745600</v>
      </c>
      <c r="K28" s="68">
        <f t="shared" si="60"/>
        <v>20260393.16</v>
      </c>
      <c r="L28" s="68">
        <f t="shared" si="60"/>
        <v>18775186.32</v>
      </c>
      <c r="M28" s="68">
        <f t="shared" si="60"/>
        <v>21147646.146666665</v>
      </c>
      <c r="N28" s="68">
        <f t="shared" si="60"/>
        <v>19409829.751111113</v>
      </c>
      <c r="O28" s="68">
        <f t="shared" si="60"/>
        <v>17897081.133333333</v>
      </c>
      <c r="P28" s="68">
        <f t="shared" si="60"/>
        <v>16384760.293333331</v>
      </c>
      <c r="Q28" s="68">
        <f t="shared" si="60"/>
        <v>15097507.231111109</v>
      </c>
      <c r="R28" s="68">
        <f t="shared" si="60"/>
        <v>13810681.946666664</v>
      </c>
      <c r="S28" s="68">
        <f t="shared" si="60"/>
        <v>12524284.439999998</v>
      </c>
      <c r="T28" s="68">
        <f t="shared" si="60"/>
        <v>11795882.711111108</v>
      </c>
      <c r="U28" s="68">
        <f t="shared" si="60"/>
        <v>11067908.759999994</v>
      </c>
      <c r="V28" s="68">
        <f t="shared" si="60"/>
        <v>10340362.58666666</v>
      </c>
      <c r="W28" s="68">
        <f t="shared" si="60"/>
        <v>9613244.1911111064</v>
      </c>
      <c r="X28" s="68">
        <f t="shared" si="60"/>
        <v>8886553.5733333267</v>
      </c>
      <c r="Y28" s="68">
        <f t="shared" si="60"/>
        <v>5570786.7333333278</v>
      </c>
      <c r="Z28" s="68">
        <f t="shared" si="60"/>
        <v>4946122.4871111047</v>
      </c>
      <c r="AA28" s="68">
        <f t="shared" si="60"/>
        <v>4321886.0186666613</v>
      </c>
      <c r="AB28" s="68">
        <f t="shared" si="60"/>
        <v>3698077.3279999942</v>
      </c>
      <c r="AC28" s="68">
        <f t="shared" si="60"/>
        <v>3074696.4151111068</v>
      </c>
      <c r="AD28" s="68">
        <f t="shared" si="60"/>
        <v>2451743.2799999956</v>
      </c>
      <c r="AE28" s="68">
        <f t="shared" si="60"/>
        <v>1829217.9226666605</v>
      </c>
      <c r="AF28" s="68">
        <f t="shared" si="60"/>
        <v>2065000.9191111065</v>
      </c>
      <c r="AG28" s="68">
        <f t="shared" si="60"/>
        <v>2301211.6933333287</v>
      </c>
      <c r="AH28" s="68">
        <f t="shared" si="60"/>
        <v>2537850.245333327</v>
      </c>
      <c r="AI28" s="68">
        <f t="shared" si="60"/>
        <v>2774916.5751111051</v>
      </c>
      <c r="AJ28" s="68">
        <f t="shared" si="60"/>
        <v>3012410.6826666594</v>
      </c>
      <c r="AK28" s="68">
        <f t="shared" si="60"/>
        <v>-179747.43200000608</v>
      </c>
      <c r="AL28" s="68">
        <f t="shared" si="60"/>
        <v>-381219.36760889459</v>
      </c>
      <c r="AM28" s="68">
        <f t="shared" si="60"/>
        <v>-582263.52544000326</v>
      </c>
      <c r="AN28" s="68">
        <f t="shared" si="60"/>
        <v>-782879.9054933358</v>
      </c>
      <c r="AO28" s="68">
        <f t="shared" si="60"/>
        <v>-406454.10776888998</v>
      </c>
      <c r="AP28" s="68">
        <f t="shared" si="60"/>
        <v>-29600.532266668044</v>
      </c>
      <c r="AQ28" s="68">
        <f t="shared" si="60"/>
        <v>347680.82101333374</v>
      </c>
      <c r="AR28" s="68">
        <f t="shared" si="60"/>
        <v>2083367.5520711131</v>
      </c>
      <c r="AS28" s="68">
        <f t="shared" si="60"/>
        <v>3819482.0609066687</v>
      </c>
      <c r="AT28" s="68">
        <f t="shared" si="60"/>
        <v>5556024.3475200022</v>
      </c>
      <c r="AU28" s="68">
        <f t="shared" si="60"/>
        <v>7292994.4119111132</v>
      </c>
      <c r="AV28" s="68">
        <f t="shared" si="60"/>
        <v>9030392.2540800031</v>
      </c>
      <c r="AW28" s="68">
        <f t="shared" si="60"/>
        <v>7768217.8740266711</v>
      </c>
      <c r="AX28" s="68">
        <f t="shared" si="60"/>
        <v>10358502.799482312</v>
      </c>
      <c r="AY28" s="68">
        <f t="shared" si="60"/>
        <v>12949215.502715735</v>
      </c>
      <c r="AZ28" s="68">
        <f t="shared" si="60"/>
        <v>15540355.983726937</v>
      </c>
      <c r="BA28" s="68">
        <f t="shared" si="60"/>
        <v>17891079.442515913</v>
      </c>
      <c r="BB28" s="68">
        <f t="shared" si="60"/>
        <v>20242230.679082669</v>
      </c>
      <c r="BC28" s="68">
        <f t="shared" si="60"/>
        <v>22593809.693427201</v>
      </c>
      <c r="BD28" s="68">
        <f t="shared" si="60"/>
        <v>27207951.269549508</v>
      </c>
      <c r="BE28" s="68">
        <f t="shared" si="60"/>
        <v>31822520.623449598</v>
      </c>
      <c r="BF28" s="68">
        <f t="shared" si="60"/>
        <v>36437517.75512746</v>
      </c>
      <c r="BG28" s="68">
        <f t="shared" si="60"/>
        <v>41052942.664583109</v>
      </c>
      <c r="BH28" s="68">
        <f t="shared" si="60"/>
        <v>45668795.35181652</v>
      </c>
      <c r="BI28" s="68">
        <f t="shared" si="60"/>
        <v>47285075.816827722</v>
      </c>
      <c r="BJ28" s="68">
        <f t="shared" ref="BJ28:BO28" si="61">BJ19+BJ27+BJ23</f>
        <v>53005165.5636167</v>
      </c>
      <c r="BK28" s="68">
        <f t="shared" si="61"/>
        <v>58725683.088183455</v>
      </c>
      <c r="BL28" s="68">
        <f t="shared" si="61"/>
        <v>64446628.390527993</v>
      </c>
      <c r="BM28" s="68">
        <f t="shared" si="61"/>
        <v>70168001.4706503</v>
      </c>
      <c r="BN28" s="68">
        <f t="shared" si="61"/>
        <v>75889802.328550398</v>
      </c>
      <c r="BO28" s="68">
        <f t="shared" si="61"/>
        <v>81612030.964228258</v>
      </c>
      <c r="BP28" s="32"/>
      <c r="BQ28" s="154" t="s">
        <v>182</v>
      </c>
      <c r="BR28" s="68"/>
      <c r="BS28" s="68"/>
      <c r="BT28" s="68">
        <f t="shared" si="36"/>
        <v>18915200</v>
      </c>
      <c r="BU28" s="68">
        <f t="shared" si="37"/>
        <v>17830400</v>
      </c>
      <c r="BV28" s="68">
        <f t="shared" si="38"/>
        <v>16745600</v>
      </c>
      <c r="BW28" s="68">
        <f t="shared" si="39"/>
        <v>21147646.146666665</v>
      </c>
      <c r="BX28" s="68">
        <f t="shared" si="40"/>
        <v>16384760.293333331</v>
      </c>
      <c r="BY28" s="68">
        <f t="shared" si="41"/>
        <v>12524284.439999998</v>
      </c>
      <c r="BZ28" s="68">
        <f t="shared" si="42"/>
        <v>10340362.58666666</v>
      </c>
      <c r="CA28" s="68">
        <f t="shared" si="43"/>
        <v>5570786.7333333278</v>
      </c>
      <c r="CB28" s="68">
        <f t="shared" si="44"/>
        <v>3698077.3279999942</v>
      </c>
      <c r="CC28" s="68">
        <f t="shared" si="45"/>
        <v>1829217.9226666605</v>
      </c>
      <c r="CD28" s="68">
        <f t="shared" si="46"/>
        <v>2537850.245333327</v>
      </c>
      <c r="CE28" s="68">
        <f t="shared" si="47"/>
        <v>-179747.43200000608</v>
      </c>
      <c r="CF28" s="68">
        <f t="shared" si="48"/>
        <v>-782879.9054933358</v>
      </c>
      <c r="CG28" s="68">
        <f t="shared" si="49"/>
        <v>347680.82101333374</v>
      </c>
      <c r="CH28" s="68">
        <f t="shared" si="50"/>
        <v>5556024.3475200022</v>
      </c>
      <c r="CI28" s="68">
        <f t="shared" si="51"/>
        <v>7768217.8740266711</v>
      </c>
      <c r="CJ28" s="68">
        <f t="shared" si="52"/>
        <v>17891079.442515913</v>
      </c>
      <c r="CK28" s="68">
        <f t="shared" si="53"/>
        <v>22593809.693427201</v>
      </c>
      <c r="CL28" s="68">
        <f t="shared" si="54"/>
        <v>36437517.75512746</v>
      </c>
      <c r="CM28" s="68">
        <f t="shared" si="55"/>
        <v>47285075.816827722</v>
      </c>
      <c r="CN28" s="68">
        <f t="shared" si="20"/>
        <v>64446628.390527993</v>
      </c>
      <c r="CO28" s="68">
        <f t="shared" si="21"/>
        <v>81612030.964228258</v>
      </c>
      <c r="CR28" s="252" t="s">
        <v>182</v>
      </c>
      <c r="CS28" s="68">
        <f t="shared" si="22"/>
        <v>17830400</v>
      </c>
      <c r="CT28" s="68">
        <f t="shared" si="23"/>
        <v>12524284.439999998</v>
      </c>
      <c r="CU28" s="68">
        <f t="shared" si="24"/>
        <v>1829217.9226666605</v>
      </c>
      <c r="CV28" s="68">
        <f t="shared" si="25"/>
        <v>347680.82101333374</v>
      </c>
      <c r="CW28" s="68">
        <f t="shared" si="26"/>
        <v>22593809.693427201</v>
      </c>
      <c r="CX28" s="68">
        <f t="shared" si="27"/>
        <v>47285075.816827722</v>
      </c>
      <c r="DD28" s="68">
        <f>DD19+DD27</f>
        <v>17264312.813333333</v>
      </c>
      <c r="DE28" s="68">
        <f>DE19+DE27</f>
        <v>6087453.3999999985</v>
      </c>
      <c r="DF28" s="68">
        <f>DF19+DF27</f>
        <v>4736919.2346666679</v>
      </c>
      <c r="DG28" s="68">
        <f>DG19+DG27</f>
        <v>17084884.540693343</v>
      </c>
      <c r="DH28" s="68">
        <f>DH19+DH27</f>
        <v>61001742.483494394</v>
      </c>
    </row>
    <row r="29" spans="1:112" ht="15.5"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32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>
        <f t="shared" si="20"/>
        <v>0</v>
      </c>
      <c r="CO29" s="68">
        <f t="shared" si="21"/>
        <v>0</v>
      </c>
      <c r="DD29" s="68"/>
      <c r="DE29" s="68"/>
      <c r="DF29" s="68"/>
      <c r="DG29" s="68"/>
      <c r="DH29" s="68"/>
    </row>
    <row r="30" spans="1:112" ht="15.5"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32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>
        <f t="shared" si="20"/>
        <v>0</v>
      </c>
      <c r="CO30" s="68">
        <f t="shared" si="21"/>
        <v>0</v>
      </c>
      <c r="DD30" s="68"/>
      <c r="DE30" s="68"/>
      <c r="DF30" s="68"/>
      <c r="DG30" s="68"/>
      <c r="DH30" s="68"/>
    </row>
    <row r="31" spans="1:112" ht="15.5"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68"/>
      <c r="CO31" s="68"/>
      <c r="DD31" s="68"/>
      <c r="DE31" s="68"/>
      <c r="DF31" s="68"/>
      <c r="DG31" s="68"/>
      <c r="DH31" s="68"/>
    </row>
    <row r="32" spans="1:112" ht="15.5">
      <c r="CN32" s="68"/>
      <c r="CO32" s="68"/>
    </row>
    <row r="33" spans="1:112" ht="15.5">
      <c r="CN33" s="68"/>
      <c r="CO33" s="68"/>
    </row>
    <row r="34" spans="1:112" ht="15.5">
      <c r="A34" s="106" t="s">
        <v>183</v>
      </c>
      <c r="B34" s="68">
        <f t="shared" ref="B34:AG34" si="62">B13-B28</f>
        <v>0</v>
      </c>
      <c r="C34" s="68">
        <f t="shared" si="62"/>
        <v>0</v>
      </c>
      <c r="D34" s="68">
        <f t="shared" si="62"/>
        <v>0</v>
      </c>
      <c r="E34" s="68">
        <f t="shared" si="62"/>
        <v>0</v>
      </c>
      <c r="F34" s="68">
        <f t="shared" si="62"/>
        <v>0</v>
      </c>
      <c r="G34" s="68">
        <f t="shared" si="62"/>
        <v>0</v>
      </c>
      <c r="H34" s="68">
        <f t="shared" si="62"/>
        <v>0</v>
      </c>
      <c r="I34" s="68">
        <f t="shared" si="62"/>
        <v>0</v>
      </c>
      <c r="J34" s="68">
        <f t="shared" si="62"/>
        <v>0</v>
      </c>
      <c r="K34" s="68">
        <f t="shared" si="62"/>
        <v>0</v>
      </c>
      <c r="L34" s="68">
        <f t="shared" si="62"/>
        <v>0</v>
      </c>
      <c r="M34" s="68">
        <f t="shared" si="62"/>
        <v>0</v>
      </c>
      <c r="N34" s="68">
        <f t="shared" si="62"/>
        <v>0</v>
      </c>
      <c r="O34" s="68">
        <f t="shared" si="62"/>
        <v>0</v>
      </c>
      <c r="P34" s="68">
        <f t="shared" si="62"/>
        <v>0</v>
      </c>
      <c r="Q34" s="68">
        <f t="shared" si="62"/>
        <v>0</v>
      </c>
      <c r="R34" s="68">
        <f t="shared" si="62"/>
        <v>0</v>
      </c>
      <c r="S34" s="108">
        <f t="shared" si="62"/>
        <v>0</v>
      </c>
      <c r="T34" s="108">
        <f t="shared" si="62"/>
        <v>0</v>
      </c>
      <c r="U34" s="108">
        <f t="shared" si="62"/>
        <v>0</v>
      </c>
      <c r="V34" s="108">
        <f t="shared" si="62"/>
        <v>0</v>
      </c>
      <c r="W34" s="108">
        <f t="shared" si="62"/>
        <v>0</v>
      </c>
      <c r="X34" s="108">
        <f t="shared" si="62"/>
        <v>0</v>
      </c>
      <c r="Y34" s="108">
        <f t="shared" si="62"/>
        <v>0</v>
      </c>
      <c r="Z34" s="108">
        <f t="shared" si="62"/>
        <v>7.4505805969238281E-9</v>
      </c>
      <c r="AA34" s="108">
        <f t="shared" si="62"/>
        <v>0</v>
      </c>
      <c r="AB34" s="68">
        <f t="shared" si="62"/>
        <v>6.9849193096160889E-9</v>
      </c>
      <c r="AC34" s="68">
        <f t="shared" si="62"/>
        <v>5.5879354476928711E-9</v>
      </c>
      <c r="AD34" s="68">
        <f t="shared" si="62"/>
        <v>5.5879354476928711E-9</v>
      </c>
      <c r="AE34" s="68">
        <f t="shared" si="62"/>
        <v>7.4505805969238281E-9</v>
      </c>
      <c r="AF34" s="68">
        <f t="shared" si="62"/>
        <v>5.8207660913467407E-9</v>
      </c>
      <c r="AG34" s="68">
        <f t="shared" si="62"/>
        <v>6.0535967350006104E-9</v>
      </c>
      <c r="AH34" s="68">
        <f t="shared" ref="AH34:BI34" si="63">AH13-AH28</f>
        <v>7.4505805969238281E-9</v>
      </c>
      <c r="AI34" s="68">
        <f t="shared" si="63"/>
        <v>7.4505805969238281E-9</v>
      </c>
      <c r="AJ34" s="108">
        <f t="shared" si="63"/>
        <v>8.8475644588470459E-9</v>
      </c>
      <c r="AK34" s="108">
        <f t="shared" si="63"/>
        <v>7.4505805969238281E-9</v>
      </c>
      <c r="AL34" s="108">
        <f t="shared" si="63"/>
        <v>6.9849193096160889E-9</v>
      </c>
      <c r="AM34" s="108">
        <f t="shared" si="63"/>
        <v>4.6566128730773926E-9</v>
      </c>
      <c r="AN34" s="68">
        <f t="shared" si="63"/>
        <v>3.7252902984619141E-9</v>
      </c>
      <c r="AO34" s="68">
        <f t="shared" si="63"/>
        <v>2.3283064365386963E-9</v>
      </c>
      <c r="AP34" s="68">
        <f t="shared" si="63"/>
        <v>2.5611370801925659E-9</v>
      </c>
      <c r="AQ34" s="68">
        <f t="shared" si="63"/>
        <v>6.9849193096160889E-10</v>
      </c>
      <c r="AR34" s="68">
        <f t="shared" si="63"/>
        <v>0</v>
      </c>
      <c r="AS34" s="68">
        <f t="shared" si="63"/>
        <v>0</v>
      </c>
      <c r="AT34" s="68">
        <f t="shared" si="63"/>
        <v>0</v>
      </c>
      <c r="AU34" s="68">
        <f t="shared" si="63"/>
        <v>0</v>
      </c>
      <c r="AV34" s="68">
        <f t="shared" si="63"/>
        <v>0</v>
      </c>
      <c r="AW34" s="68">
        <f t="shared" si="63"/>
        <v>0</v>
      </c>
      <c r="AX34" s="68">
        <f t="shared" si="63"/>
        <v>0</v>
      </c>
      <c r="AY34" s="68">
        <f t="shared" si="63"/>
        <v>0</v>
      </c>
      <c r="AZ34" s="68">
        <f t="shared" si="63"/>
        <v>0</v>
      </c>
      <c r="BA34" s="68">
        <f t="shared" si="63"/>
        <v>0</v>
      </c>
      <c r="BB34" s="68">
        <f t="shared" si="63"/>
        <v>0</v>
      </c>
      <c r="BC34" s="68">
        <f t="shared" si="63"/>
        <v>0</v>
      </c>
      <c r="BD34" s="68">
        <f t="shared" si="63"/>
        <v>0</v>
      </c>
      <c r="BE34" s="68">
        <f t="shared" si="63"/>
        <v>0</v>
      </c>
      <c r="BF34" s="68">
        <f t="shared" si="63"/>
        <v>0</v>
      </c>
      <c r="BG34" s="68">
        <f t="shared" si="63"/>
        <v>0</v>
      </c>
      <c r="BH34" s="68">
        <f t="shared" si="63"/>
        <v>0</v>
      </c>
      <c r="BI34" s="68">
        <f t="shared" si="63"/>
        <v>0</v>
      </c>
      <c r="BJ34" s="68">
        <f t="shared" ref="BJ34:BO34" si="64">BJ13-BJ28</f>
        <v>0</v>
      </c>
      <c r="BK34" s="68">
        <f t="shared" si="64"/>
        <v>0</v>
      </c>
      <c r="BL34" s="68">
        <f t="shared" si="64"/>
        <v>0</v>
      </c>
      <c r="BM34" s="68">
        <f t="shared" si="64"/>
        <v>0</v>
      </c>
      <c r="BN34" s="68">
        <f t="shared" si="64"/>
        <v>0</v>
      </c>
      <c r="BO34" s="68">
        <f t="shared" si="64"/>
        <v>0</v>
      </c>
      <c r="BP34" s="68"/>
      <c r="BQ34" s="68"/>
      <c r="BR34" s="68"/>
      <c r="BS34" s="68"/>
      <c r="BT34" s="68">
        <f t="shared" ref="BT34:CM34" si="65">BT13-BT28</f>
        <v>0</v>
      </c>
      <c r="BU34" s="68">
        <f t="shared" si="65"/>
        <v>0</v>
      </c>
      <c r="BV34" s="68">
        <f t="shared" si="65"/>
        <v>0</v>
      </c>
      <c r="BW34" s="68">
        <f t="shared" si="65"/>
        <v>0</v>
      </c>
      <c r="BX34" s="68">
        <f t="shared" si="65"/>
        <v>0</v>
      </c>
      <c r="BY34" s="68">
        <f t="shared" si="65"/>
        <v>0</v>
      </c>
      <c r="BZ34" s="68">
        <f t="shared" si="65"/>
        <v>0</v>
      </c>
      <c r="CA34" s="68">
        <f t="shared" si="65"/>
        <v>0</v>
      </c>
      <c r="CB34" s="68">
        <f t="shared" si="65"/>
        <v>6.9849193096160889E-9</v>
      </c>
      <c r="CC34" s="68">
        <f t="shared" si="65"/>
        <v>7.4505805969238281E-9</v>
      </c>
      <c r="CD34" s="68">
        <f t="shared" si="65"/>
        <v>7.4505805969238281E-9</v>
      </c>
      <c r="CE34" s="68">
        <f t="shared" si="65"/>
        <v>7.4505805969238281E-9</v>
      </c>
      <c r="CF34" s="68">
        <f t="shared" si="65"/>
        <v>3.7252902984619141E-9</v>
      </c>
      <c r="CG34" s="68">
        <f t="shared" si="65"/>
        <v>6.9849193096160889E-10</v>
      </c>
      <c r="CH34" s="68">
        <f t="shared" si="65"/>
        <v>0</v>
      </c>
      <c r="CI34" s="68">
        <f t="shared" si="65"/>
        <v>0</v>
      </c>
      <c r="CJ34" s="68">
        <f t="shared" si="65"/>
        <v>0</v>
      </c>
      <c r="CK34" s="68">
        <f t="shared" si="65"/>
        <v>0</v>
      </c>
      <c r="CL34" s="68">
        <f t="shared" si="65"/>
        <v>0</v>
      </c>
      <c r="CM34" s="68">
        <f t="shared" si="65"/>
        <v>0</v>
      </c>
      <c r="CN34" s="68">
        <f t="shared" si="20"/>
        <v>0</v>
      </c>
      <c r="CO34" s="68">
        <f t="shared" si="21"/>
        <v>0</v>
      </c>
      <c r="CR34" s="219" t="s">
        <v>193</v>
      </c>
      <c r="CS34" s="220">
        <f>'P&amp;L'!CV26/'Balance Sheet'!CS19</f>
        <v>-0.12167982770997847</v>
      </c>
      <c r="CT34" s="220">
        <f>'P&amp;L'!CW26/'Balance Sheet'!CT19</f>
        <v>-2.1273541881045213</v>
      </c>
      <c r="CU34" s="220">
        <f>'P&amp;L'!CX26/'Balance Sheet'!CU19</f>
        <v>2.1309480647246271</v>
      </c>
      <c r="CV34" s="220">
        <f>'P&amp;L'!CY26/'Balance Sheet'!CV19</f>
        <v>-0.96139557689896471</v>
      </c>
      <c r="CW34" s="220">
        <f>'P&amp;L'!CZ26/'Balance Sheet'!CW19</f>
        <v>1.2812206251028604</v>
      </c>
      <c r="CX34" s="220">
        <f>'P&amp;L'!DA26/'Balance Sheet'!CX19</f>
        <v>1.3786047624947202</v>
      </c>
      <c r="CY34" s="191">
        <f>AVERAGE(CS34:CX34)</f>
        <v>0.26339064326812384</v>
      </c>
      <c r="CZ34" s="155"/>
      <c r="DD34" s="68">
        <f>DD13-DD28</f>
        <v>9883333.3333333358</v>
      </c>
      <c r="DE34" s="108">
        <f>DE13-DE28</f>
        <v>-5023546.666666666</v>
      </c>
      <c r="DF34" s="108">
        <f>DF13-DF28</f>
        <v>-15395098.666666664</v>
      </c>
      <c r="DG34" s="68">
        <f>DG13-DG28</f>
        <v>-34085722.666666672</v>
      </c>
      <c r="DH34" s="68">
        <f>DH13-DH28</f>
        <v>-64797512.74666667</v>
      </c>
    </row>
    <row r="35" spans="1:112" ht="15.5">
      <c r="B35" s="68"/>
      <c r="C35" s="68">
        <f>C34-B34</f>
        <v>0</v>
      </c>
      <c r="D35" s="68">
        <f t="shared" ref="D35:BI35" si="66">D34-C34</f>
        <v>0</v>
      </c>
      <c r="E35" s="68">
        <f t="shared" si="66"/>
        <v>0</v>
      </c>
      <c r="F35" s="68">
        <f t="shared" si="66"/>
        <v>0</v>
      </c>
      <c r="G35" s="68">
        <f t="shared" si="66"/>
        <v>0</v>
      </c>
      <c r="H35" s="68">
        <f t="shared" si="66"/>
        <v>0</v>
      </c>
      <c r="I35" s="68">
        <f t="shared" si="66"/>
        <v>0</v>
      </c>
      <c r="J35" s="68">
        <f t="shared" si="66"/>
        <v>0</v>
      </c>
      <c r="K35" s="68">
        <f t="shared" si="66"/>
        <v>0</v>
      </c>
      <c r="L35" s="68">
        <f t="shared" si="66"/>
        <v>0</v>
      </c>
      <c r="M35" s="68">
        <f t="shared" si="66"/>
        <v>0</v>
      </c>
      <c r="N35" s="68">
        <f t="shared" si="66"/>
        <v>0</v>
      </c>
      <c r="O35" s="68">
        <f t="shared" si="66"/>
        <v>0</v>
      </c>
      <c r="P35" s="68">
        <f t="shared" si="66"/>
        <v>0</v>
      </c>
      <c r="Q35" s="68">
        <f t="shared" si="66"/>
        <v>0</v>
      </c>
      <c r="R35" s="68">
        <f t="shared" si="66"/>
        <v>0</v>
      </c>
      <c r="S35" s="68">
        <f t="shared" si="66"/>
        <v>0</v>
      </c>
      <c r="T35" s="68">
        <f t="shared" si="66"/>
        <v>0</v>
      </c>
      <c r="U35" s="68">
        <f t="shared" si="66"/>
        <v>0</v>
      </c>
      <c r="V35" s="68">
        <f t="shared" si="66"/>
        <v>0</v>
      </c>
      <c r="W35" s="68">
        <f t="shared" si="66"/>
        <v>0</v>
      </c>
      <c r="X35" s="68">
        <f t="shared" si="66"/>
        <v>0</v>
      </c>
      <c r="Y35" s="68">
        <f t="shared" si="66"/>
        <v>0</v>
      </c>
      <c r="Z35" s="68">
        <f t="shared" si="66"/>
        <v>7.4505805969238281E-9</v>
      </c>
      <c r="AA35" s="68">
        <f t="shared" si="66"/>
        <v>-7.4505805969238281E-9</v>
      </c>
      <c r="AB35" s="68">
        <f t="shared" si="66"/>
        <v>6.9849193096160889E-9</v>
      </c>
      <c r="AC35" s="68">
        <f t="shared" si="66"/>
        <v>-1.3969838619232178E-9</v>
      </c>
      <c r="AD35" s="68">
        <f t="shared" si="66"/>
        <v>0</v>
      </c>
      <c r="AE35" s="68">
        <f t="shared" si="66"/>
        <v>1.862645149230957E-9</v>
      </c>
      <c r="AF35" s="68">
        <f t="shared" si="66"/>
        <v>-1.6298145055770874E-9</v>
      </c>
      <c r="AG35" s="68">
        <f t="shared" si="66"/>
        <v>2.3283064365386963E-10</v>
      </c>
      <c r="AH35" s="68">
        <f t="shared" si="66"/>
        <v>1.3969838619232178E-9</v>
      </c>
      <c r="AI35" s="68">
        <f t="shared" si="66"/>
        <v>0</v>
      </c>
      <c r="AJ35" s="68">
        <f t="shared" si="66"/>
        <v>1.3969838619232178E-9</v>
      </c>
      <c r="AK35" s="68">
        <f t="shared" si="66"/>
        <v>-1.3969838619232178E-9</v>
      </c>
      <c r="AL35" s="68">
        <f t="shared" si="66"/>
        <v>-4.6566128730773926E-10</v>
      </c>
      <c r="AM35" s="68">
        <f t="shared" si="66"/>
        <v>-2.3283064365386963E-9</v>
      </c>
      <c r="AN35" s="68">
        <f t="shared" si="66"/>
        <v>-9.3132257461547852E-10</v>
      </c>
      <c r="AO35" s="68">
        <f t="shared" si="66"/>
        <v>-1.3969838619232178E-9</v>
      </c>
      <c r="AP35" s="68">
        <f t="shared" si="66"/>
        <v>2.3283064365386963E-10</v>
      </c>
      <c r="AQ35" s="68">
        <f t="shared" si="66"/>
        <v>-1.862645149230957E-9</v>
      </c>
      <c r="AR35" s="68">
        <f t="shared" si="66"/>
        <v>-6.9849193096160889E-10</v>
      </c>
      <c r="AS35" s="68">
        <f t="shared" si="66"/>
        <v>0</v>
      </c>
      <c r="AT35" s="68">
        <f t="shared" si="66"/>
        <v>0</v>
      </c>
      <c r="AU35" s="68">
        <f t="shared" si="66"/>
        <v>0</v>
      </c>
      <c r="AV35" s="68">
        <f t="shared" si="66"/>
        <v>0</v>
      </c>
      <c r="AW35" s="68">
        <f t="shared" si="66"/>
        <v>0</v>
      </c>
      <c r="AX35" s="68">
        <f t="shared" si="66"/>
        <v>0</v>
      </c>
      <c r="AY35" s="68">
        <f t="shared" si="66"/>
        <v>0</v>
      </c>
      <c r="AZ35" s="68">
        <f t="shared" si="66"/>
        <v>0</v>
      </c>
      <c r="BA35" s="68">
        <f t="shared" si="66"/>
        <v>0</v>
      </c>
      <c r="BB35" s="68">
        <f t="shared" si="66"/>
        <v>0</v>
      </c>
      <c r="BC35" s="68">
        <f t="shared" si="66"/>
        <v>0</v>
      </c>
      <c r="BD35" s="68">
        <f t="shared" si="66"/>
        <v>0</v>
      </c>
      <c r="BE35" s="68">
        <f t="shared" si="66"/>
        <v>0</v>
      </c>
      <c r="BF35" s="68">
        <f t="shared" si="66"/>
        <v>0</v>
      </c>
      <c r="BG35" s="68">
        <f t="shared" si="66"/>
        <v>0</v>
      </c>
      <c r="BH35" s="68">
        <f t="shared" si="66"/>
        <v>0</v>
      </c>
      <c r="BI35" s="68">
        <f t="shared" si="66"/>
        <v>0</v>
      </c>
      <c r="BJ35" s="68">
        <f t="shared" ref="BJ35" si="67">BJ34-BI34</f>
        <v>0</v>
      </c>
      <c r="BK35" s="68">
        <f t="shared" ref="BK35" si="68">BK34-BJ34</f>
        <v>0</v>
      </c>
      <c r="BL35" s="68">
        <f t="shared" ref="BL35" si="69">BL34-BK34</f>
        <v>0</v>
      </c>
      <c r="BM35" s="68">
        <f t="shared" ref="BM35" si="70">BM34-BL34</f>
        <v>0</v>
      </c>
      <c r="BN35" s="68">
        <f t="shared" ref="BN35" si="71">BN34-BM34</f>
        <v>0</v>
      </c>
      <c r="BO35" s="68">
        <f t="shared" ref="BO35" si="72">BO34-BN34</f>
        <v>0</v>
      </c>
      <c r="BP35" s="68"/>
      <c r="BQ35" s="68"/>
      <c r="BR35" s="68"/>
      <c r="BS35" s="68"/>
      <c r="BT35" s="68">
        <f t="shared" ref="BT35" si="73">BT34-BS34</f>
        <v>0</v>
      </c>
      <c r="BU35" s="68">
        <f t="shared" ref="BU35" si="74">BU34-BT34</f>
        <v>0</v>
      </c>
      <c r="BV35" s="68">
        <f t="shared" ref="BV35" si="75">BV34-BU34</f>
        <v>0</v>
      </c>
      <c r="BW35" s="68">
        <f t="shared" ref="BW35" si="76">BW34-BV34</f>
        <v>0</v>
      </c>
      <c r="BX35" s="68">
        <f t="shared" ref="BX35" si="77">BX34-BW34</f>
        <v>0</v>
      </c>
      <c r="BY35" s="68">
        <f t="shared" ref="BY35" si="78">BY34-BX34</f>
        <v>0</v>
      </c>
      <c r="BZ35" s="68">
        <f t="shared" ref="BZ35" si="79">BZ34-BY34</f>
        <v>0</v>
      </c>
      <c r="CA35" s="68">
        <f t="shared" ref="CA35" si="80">CA34-BZ34</f>
        <v>0</v>
      </c>
      <c r="CB35" s="68">
        <f t="shared" ref="CB35" si="81">CB34-CA34</f>
        <v>6.9849193096160889E-9</v>
      </c>
      <c r="CC35" s="68">
        <f t="shared" ref="CC35" si="82">CC34-CB34</f>
        <v>4.6566128730773926E-10</v>
      </c>
      <c r="CD35" s="68">
        <f t="shared" ref="CD35" si="83">CD34-CC34</f>
        <v>0</v>
      </c>
      <c r="CE35" s="68">
        <f t="shared" ref="CE35" si="84">CE34-CD34</f>
        <v>0</v>
      </c>
      <c r="CF35" s="68">
        <f t="shared" ref="CF35" si="85">CF34-CE34</f>
        <v>-3.7252902984619141E-9</v>
      </c>
      <c r="CG35" s="68">
        <f t="shared" ref="CG35" si="86">CG34-CF34</f>
        <v>-3.0267983675003052E-9</v>
      </c>
      <c r="CH35" s="68">
        <f t="shared" ref="CH35" si="87">CH34-CG34</f>
        <v>-6.9849193096160889E-10</v>
      </c>
      <c r="CI35" s="68">
        <f t="shared" ref="CI35" si="88">CI34-CH34</f>
        <v>0</v>
      </c>
      <c r="CJ35" s="68">
        <f t="shared" ref="CJ35" si="89">CJ34-CI34</f>
        <v>0</v>
      </c>
      <c r="CK35" s="68">
        <f t="shared" ref="CK35" si="90">CK34-CJ34</f>
        <v>0</v>
      </c>
      <c r="CL35" s="68">
        <f t="shared" ref="CL35" si="91">CL34-CK34</f>
        <v>0</v>
      </c>
      <c r="CM35" s="68">
        <f t="shared" ref="CM35" si="92">CM34-CL34</f>
        <v>0</v>
      </c>
      <c r="CN35" s="68">
        <f t="shared" si="20"/>
        <v>0</v>
      </c>
      <c r="CO35" s="68">
        <f t="shared" si="21"/>
        <v>0</v>
      </c>
      <c r="DD35" s="68">
        <f>DD34-M34</f>
        <v>9883333.3333333358</v>
      </c>
      <c r="DE35" s="108">
        <f>DE34-Y34</f>
        <v>-5023546.666666666</v>
      </c>
      <c r="DF35" s="108">
        <f>DF34-AK34</f>
        <v>-15395098.666666672</v>
      </c>
      <c r="DG35" s="68">
        <f>DG34-AW34</f>
        <v>-34085722.666666672</v>
      </c>
      <c r="DH35" s="68">
        <f>DH34-BI34</f>
        <v>-64797512.74666667</v>
      </c>
    </row>
    <row r="36" spans="1:112">
      <c r="CR36" s="219" t="s">
        <v>277</v>
      </c>
      <c r="CS36" s="221">
        <f>CS19/CS28</f>
        <v>1</v>
      </c>
      <c r="CT36" s="221">
        <f t="shared" ref="CT36:CX36" si="93">CT19/CT28</f>
        <v>0.50629248617309963</v>
      </c>
      <c r="CU36" s="221">
        <f>CU19/CU28</f>
        <v>-1.6149608934293156</v>
      </c>
      <c r="CV36" s="221">
        <f t="shared" si="93"/>
        <v>-8.7311474457303309</v>
      </c>
      <c r="CW36" s="221">
        <f t="shared" si="93"/>
        <v>0.91221784372600501</v>
      </c>
      <c r="CX36" s="221">
        <f t="shared" si="93"/>
        <v>0.97285965368217475</v>
      </c>
      <c r="CY36" s="191">
        <f>AVERAGE(CS36:CX36)</f>
        <v>-1.1591230592630613</v>
      </c>
      <c r="DD36" s="107">
        <f>N35-M35</f>
        <v>0</v>
      </c>
      <c r="DE36" s="107"/>
    </row>
    <row r="38" spans="1:112">
      <c r="K38" s="107"/>
      <c r="CR38" s="219" t="s">
        <v>278</v>
      </c>
      <c r="CS38" s="222">
        <f>(CS23+CS27)/CS28</f>
        <v>0</v>
      </c>
      <c r="CT38" s="222">
        <f t="shared" ref="CT38:CX38" si="94">(CT23+CT27)/CT28</f>
        <v>0.49370751382690031</v>
      </c>
      <c r="CU38" s="222">
        <f t="shared" si="94"/>
        <v>2.6149608934293158</v>
      </c>
      <c r="CV38" s="222">
        <f>(CV23+CV27)/CV28</f>
        <v>9.7311474457303309</v>
      </c>
      <c r="CW38" s="222">
        <f t="shared" si="94"/>
        <v>8.7782156273994952E-2</v>
      </c>
      <c r="CX38" s="222">
        <f t="shared" si="94"/>
        <v>2.7140346317825251E-2</v>
      </c>
      <c r="CY38" s="191">
        <f>AVERAGE(CS38:CX38)</f>
        <v>2.1591230592630613</v>
      </c>
    </row>
    <row r="39" spans="1:112">
      <c r="K39" s="107"/>
    </row>
    <row r="40" spans="1:112">
      <c r="K40" s="107"/>
      <c r="L40" s="107"/>
      <c r="CY40" s="191"/>
    </row>
  </sheetData>
  <mergeCells count="6">
    <mergeCell ref="CL1:CO1"/>
    <mergeCell ref="BR1:BU1"/>
    <mergeCell ref="BV1:BY1"/>
    <mergeCell ref="BZ1:CC1"/>
    <mergeCell ref="CD1:CG1"/>
    <mergeCell ref="CH1:CK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9"/>
  <sheetViews>
    <sheetView tabSelected="1" topLeftCell="A35" zoomScale="115" zoomScaleNormal="115" workbookViewId="0">
      <selection activeCell="E35" sqref="E35"/>
    </sheetView>
  </sheetViews>
  <sheetFormatPr defaultRowHeight="14.5"/>
  <cols>
    <col min="1" max="1" width="45.26953125" customWidth="1"/>
    <col min="2" max="2" width="17.7265625" customWidth="1"/>
    <col min="3" max="6" width="14" bestFit="1" customWidth="1"/>
    <col min="7" max="7" width="15.1796875" bestFit="1" customWidth="1"/>
    <col min="8" max="8" width="15.7265625" customWidth="1"/>
    <col min="9" max="9" width="16.1796875" bestFit="1" customWidth="1"/>
    <col min="10" max="10" width="18" customWidth="1"/>
    <col min="11" max="11" width="21.81640625" bestFit="1" customWidth="1"/>
    <col min="12" max="13" width="15.453125" bestFit="1" customWidth="1"/>
    <col min="17" max="17" width="11.453125" customWidth="1"/>
  </cols>
  <sheetData>
    <row r="2" spans="1:16">
      <c r="J2" s="238">
        <f>B29</f>
        <v>16211220.210776189</v>
      </c>
      <c r="K2" s="1">
        <v>0.15</v>
      </c>
      <c r="L2" s="1">
        <v>0.17</v>
      </c>
      <c r="M2" s="191">
        <v>0.20710000000000001</v>
      </c>
      <c r="N2" s="1">
        <v>0.23</v>
      </c>
      <c r="O2" s="1">
        <v>0.25</v>
      </c>
    </row>
    <row r="3" spans="1:16">
      <c r="A3" s="268" t="s">
        <v>281</v>
      </c>
      <c r="B3" s="268"/>
      <c r="K3">
        <f t="dataTable" ref="K3:O3" dt2D="0" dtr="1" r1="B24"/>
        <v>0</v>
      </c>
      <c r="L3">
        <v>0</v>
      </c>
      <c r="M3">
        <v>0</v>
      </c>
      <c r="N3">
        <v>0</v>
      </c>
      <c r="O3">
        <v>0</v>
      </c>
      <c r="P3" s="1"/>
    </row>
    <row r="4" spans="1:16">
      <c r="A4" s="192"/>
    </row>
    <row r="5" spans="1:16">
      <c r="A5" s="236" t="s">
        <v>283</v>
      </c>
      <c r="B5" s="191">
        <f>B6+B8*B7+B9</f>
        <v>0.23420000000000002</v>
      </c>
      <c r="C5" t="s">
        <v>286</v>
      </c>
    </row>
    <row r="6" spans="1:16">
      <c r="A6" s="180" t="s">
        <v>294</v>
      </c>
      <c r="B6" s="191">
        <v>0.15010000000000001</v>
      </c>
      <c r="C6" t="s">
        <v>298</v>
      </c>
    </row>
    <row r="7" spans="1:16">
      <c r="A7" s="180" t="s">
        <v>295</v>
      </c>
      <c r="B7" s="2">
        <v>0.31</v>
      </c>
      <c r="C7" t="s">
        <v>301</v>
      </c>
    </row>
    <row r="8" spans="1:16">
      <c r="A8" s="256" t="s">
        <v>300</v>
      </c>
      <c r="B8" s="191">
        <v>0.11</v>
      </c>
      <c r="C8" t="s">
        <v>299</v>
      </c>
    </row>
    <row r="9" spans="1:16">
      <c r="A9" s="257" t="s">
        <v>296</v>
      </c>
      <c r="B9" s="191">
        <v>0.05</v>
      </c>
      <c r="C9" t="s">
        <v>297</v>
      </c>
    </row>
    <row r="10" spans="1:16">
      <c r="A10" s="255"/>
      <c r="B10" s="191"/>
    </row>
    <row r="11" spans="1:16">
      <c r="A11" t="s">
        <v>279</v>
      </c>
      <c r="B11" s="1">
        <f>'Balance Sheet'!CT36</f>
        <v>0.50629248617309963</v>
      </c>
    </row>
    <row r="12" spans="1:16">
      <c r="A12" s="192" t="s">
        <v>280</v>
      </c>
      <c r="B12" s="225">
        <v>0.22</v>
      </c>
      <c r="C12" t="s">
        <v>287</v>
      </c>
    </row>
    <row r="13" spans="1:16">
      <c r="A13" t="s">
        <v>282</v>
      </c>
      <c r="B13" s="191">
        <f>'Balance Sheet'!CT38</f>
        <v>0.49370751382690031</v>
      </c>
    </row>
    <row r="14" spans="1:16">
      <c r="A14" s="192" t="s">
        <v>184</v>
      </c>
      <c r="B14" s="223">
        <f>B5*B11+B12*B13*(1-20%)</f>
        <v>0.2054662226952744</v>
      </c>
    </row>
    <row r="16" spans="1:16">
      <c r="J16" t="s">
        <v>288</v>
      </c>
    </row>
    <row r="17" spans="1:19">
      <c r="B17" s="170">
        <v>0</v>
      </c>
      <c r="C17" s="170">
        <v>1</v>
      </c>
      <c r="D17" s="170">
        <v>2</v>
      </c>
      <c r="E17" s="170">
        <v>3</v>
      </c>
      <c r="F17" s="170">
        <v>4</v>
      </c>
      <c r="G17" s="170">
        <v>5</v>
      </c>
    </row>
    <row r="18" spans="1:19" ht="16" thickBot="1">
      <c r="A18" s="113"/>
      <c r="B18">
        <v>2024</v>
      </c>
      <c r="C18">
        <v>2025</v>
      </c>
      <c r="D18">
        <v>2026</v>
      </c>
      <c r="E18">
        <v>2027</v>
      </c>
      <c r="F18">
        <v>2028</v>
      </c>
      <c r="G18">
        <v>2029</v>
      </c>
      <c r="J18" s="111">
        <v>2017</v>
      </c>
      <c r="K18" s="111">
        <v>2018</v>
      </c>
      <c r="L18" s="111">
        <v>2019</v>
      </c>
      <c r="M18" s="111">
        <v>2020</v>
      </c>
      <c r="N18" s="111">
        <v>2021</v>
      </c>
      <c r="O18" s="111">
        <v>2022</v>
      </c>
      <c r="P18" s="111">
        <v>2023</v>
      </c>
      <c r="Q18" s="111">
        <v>2024</v>
      </c>
      <c r="S18" t="s">
        <v>285</v>
      </c>
    </row>
    <row r="19" spans="1:19" ht="16" thickBot="1">
      <c r="A19" s="161" t="s">
        <v>236</v>
      </c>
      <c r="B19" s="203">
        <f>'Cash Flow'!CT11</f>
        <v>-1569600</v>
      </c>
      <c r="C19" s="203">
        <f>'Cash Flow'!CU11</f>
        <v>-12289448.893333334</v>
      </c>
      <c r="D19" s="203">
        <f>'Cash Flow'!CV11</f>
        <v>-5095066.5173333334</v>
      </c>
      <c r="E19" s="203">
        <f>'Cash Flow'!CW11</f>
        <v>4118462.8983466662</v>
      </c>
      <c r="F19" s="203">
        <f>'Cash Flow'!CX11</f>
        <v>27606567.405747198</v>
      </c>
      <c r="G19" s="203">
        <f>'Cash Flow'!CY11</f>
        <v>64018221.270801075</v>
      </c>
      <c r="J19" s="239">
        <v>0.155</v>
      </c>
      <c r="K19" s="240">
        <v>0.14000000000000001</v>
      </c>
      <c r="L19" s="239">
        <v>0.14399999999999999</v>
      </c>
      <c r="M19" s="239">
        <v>0.10100000000000001</v>
      </c>
      <c r="N19" s="239">
        <v>9.8000000000000004E-2</v>
      </c>
      <c r="O19" s="239">
        <v>8.5000000000000006E-2</v>
      </c>
      <c r="P19" s="241">
        <f>(O19+1.5%)*(1+N32)</f>
        <v>0.11663043478260871</v>
      </c>
      <c r="Q19" s="241">
        <f>(P19+1.5%)*(1+N33)</f>
        <v>0.13739616678147415</v>
      </c>
      <c r="S19" s="191">
        <f>Q19+10%</f>
        <v>0.23739616678147415</v>
      </c>
    </row>
    <row r="20" spans="1:19">
      <c r="A20" s="161" t="s">
        <v>237</v>
      </c>
      <c r="B20" s="203">
        <f>'Cash Flow'!CT17</f>
        <v>-4600000</v>
      </c>
      <c r="C20" s="203">
        <f>'Cash Flow'!CU17</f>
        <v>-1400000</v>
      </c>
      <c r="D20" s="203">
        <f>'Cash Flow'!CV17</f>
        <v>0</v>
      </c>
      <c r="E20" s="203">
        <f>'Cash Flow'!CW17</f>
        <v>0</v>
      </c>
      <c r="F20" s="203">
        <f>'Cash Flow'!CX17</f>
        <v>0</v>
      </c>
      <c r="G20" s="203">
        <f>'Cash Flow'!CY17</f>
        <v>0</v>
      </c>
    </row>
    <row r="21" spans="1:19">
      <c r="A21" s="161" t="s">
        <v>245</v>
      </c>
      <c r="B21" s="203"/>
      <c r="C21" s="203"/>
      <c r="D21" s="203"/>
      <c r="E21" s="203"/>
      <c r="F21" s="203"/>
      <c r="G21" s="203">
        <f>'P&amp;L'!CZ19*5</f>
        <v>171786983.78591999</v>
      </c>
      <c r="K21" s="191">
        <f>K19-J19</f>
        <v>-1.4999999999999986E-2</v>
      </c>
      <c r="L21" s="191">
        <f t="shared" ref="L21:O21" si="0">L19-K19</f>
        <v>3.9999999999999758E-3</v>
      </c>
      <c r="M21" s="191">
        <f t="shared" si="0"/>
        <v>-4.2999999999999983E-2</v>
      </c>
      <c r="N21" s="191">
        <f t="shared" si="0"/>
        <v>-3.0000000000000027E-3</v>
      </c>
      <c r="O21" s="191">
        <f t="shared" si="0"/>
        <v>-1.2999999999999998E-2</v>
      </c>
    </row>
    <row r="22" spans="1:19">
      <c r="A22" s="161" t="s">
        <v>238</v>
      </c>
      <c r="B22" s="203">
        <f>B19+B20</f>
        <v>-6169600</v>
      </c>
      <c r="C22" s="203">
        <f t="shared" ref="C22:F22" si="1">C19+C20</f>
        <v>-13689448.893333334</v>
      </c>
      <c r="D22" s="203">
        <f t="shared" si="1"/>
        <v>-5095066.5173333334</v>
      </c>
      <c r="E22" s="203">
        <f t="shared" si="1"/>
        <v>4118462.8983466662</v>
      </c>
      <c r="F22" s="203">
        <f t="shared" si="1"/>
        <v>27606567.405747198</v>
      </c>
      <c r="G22" s="203">
        <f>G19+G20</f>
        <v>64018221.270801075</v>
      </c>
    </row>
    <row r="23" spans="1:19">
      <c r="A23" s="161" t="s">
        <v>239</v>
      </c>
      <c r="B23" s="203">
        <f>B22</f>
        <v>-6169600</v>
      </c>
      <c r="C23" s="203">
        <f>C22+B23</f>
        <v>-19859048.893333334</v>
      </c>
      <c r="D23" s="203">
        <f t="shared" ref="D23:G23" si="2">D22+C23</f>
        <v>-24954115.410666667</v>
      </c>
      <c r="E23" s="203">
        <f t="shared" si="2"/>
        <v>-20835652.512320001</v>
      </c>
      <c r="F23" s="203">
        <f t="shared" si="2"/>
        <v>6770914.8934271969</v>
      </c>
      <c r="G23" s="203">
        <f t="shared" si="2"/>
        <v>70789136.164228275</v>
      </c>
    </row>
    <row r="24" spans="1:19">
      <c r="A24" s="161" t="s">
        <v>184</v>
      </c>
      <c r="B24" s="218">
        <f>B14</f>
        <v>0.2054662226952744</v>
      </c>
      <c r="C24" s="203"/>
      <c r="D24" s="203"/>
      <c r="E24" s="203"/>
      <c r="F24" s="203"/>
      <c r="G24" s="203"/>
    </row>
    <row r="25" spans="1:19">
      <c r="A25" s="161" t="s">
        <v>192</v>
      </c>
      <c r="B25" s="224">
        <f t="shared" ref="B25:G25" si="3">1/(1+$B$24)^B17</f>
        <v>1</v>
      </c>
      <c r="C25" s="224">
        <f t="shared" si="3"/>
        <v>0.82955455837171688</v>
      </c>
      <c r="D25" s="224">
        <f t="shared" si="3"/>
        <v>0.68816076531529413</v>
      </c>
      <c r="E25" s="224">
        <f t="shared" si="3"/>
        <v>0.57086689975987159</v>
      </c>
      <c r="F25" s="224">
        <f t="shared" si="3"/>
        <v>0.47356523891933133</v>
      </c>
      <c r="G25" s="224">
        <f t="shared" si="3"/>
        <v>0.39284820263192249</v>
      </c>
    </row>
    <row r="26" spans="1:19">
      <c r="A26" s="161" t="s">
        <v>189</v>
      </c>
      <c r="B26" s="203">
        <f t="shared" ref="B26:G26" si="4">B22*B25</f>
        <v>-6169600</v>
      </c>
      <c r="C26" s="203">
        <f t="shared" si="4"/>
        <v>-11356144.731061323</v>
      </c>
      <c r="D26" s="203">
        <f t="shared" si="4"/>
        <v>-3506224.8739004373</v>
      </c>
      <c r="E26" s="203">
        <f t="shared" si="4"/>
        <v>2351094.1465552165</v>
      </c>
      <c r="F26" s="203">
        <f t="shared" si="4"/>
        <v>13073510.689245297</v>
      </c>
      <c r="G26" s="203">
        <f t="shared" si="4"/>
        <v>25149443.16192691</v>
      </c>
      <c r="H26" s="157"/>
      <c r="I26" s="156">
        <f>NPV(B24,C22:G22)+B22</f>
        <v>19542078.392765664</v>
      </c>
      <c r="M26">
        <v>1208</v>
      </c>
    </row>
    <row r="27" spans="1:19">
      <c r="A27" s="111" t="s">
        <v>190</v>
      </c>
      <c r="G27" s="158"/>
      <c r="M27">
        <v>1055</v>
      </c>
      <c r="N27" s="229">
        <f>(M27-M26)/M26</f>
        <v>-0.12665562913907286</v>
      </c>
    </row>
    <row r="28" spans="1:19">
      <c r="A28" s="111"/>
      <c r="M28">
        <v>1125</v>
      </c>
      <c r="N28" s="229">
        <f>(M28-M27)/M27</f>
        <v>6.6350710900473939E-2</v>
      </c>
    </row>
    <row r="29" spans="1:19">
      <c r="A29" s="171" t="s">
        <v>186</v>
      </c>
      <c r="B29" s="159">
        <f>NPV(B24,B22:G22)</f>
        <v>16211220.210776189</v>
      </c>
    </row>
    <row r="30" spans="1:19">
      <c r="A30" s="172" t="s">
        <v>187</v>
      </c>
      <c r="B30" s="160">
        <f>IRR(B22:G22)</f>
        <v>0.44012230206867975</v>
      </c>
    </row>
    <row r="31" spans="1:19">
      <c r="A31" s="173" t="s">
        <v>191</v>
      </c>
      <c r="B31" s="163">
        <f>B29/ABS(B26)</f>
        <v>2.6275966368607673</v>
      </c>
      <c r="K31" t="s">
        <v>289</v>
      </c>
      <c r="L31">
        <v>2022</v>
      </c>
      <c r="M31">
        <v>920</v>
      </c>
    </row>
    <row r="32" spans="1:19">
      <c r="A32" s="112"/>
      <c r="L32">
        <v>2023</v>
      </c>
      <c r="M32">
        <v>1073</v>
      </c>
      <c r="N32" s="190">
        <f>(M32-M31)/M31</f>
        <v>0.16630434782608697</v>
      </c>
    </row>
    <row r="33" spans="1:14">
      <c r="L33">
        <v>2024</v>
      </c>
      <c r="M33">
        <v>1120</v>
      </c>
      <c r="N33" s="190">
        <f>(M33-M32)/M32</f>
        <v>4.3802423112767941E-2</v>
      </c>
    </row>
    <row r="35" spans="1:14" ht="18.5">
      <c r="A35" s="167" t="s">
        <v>241</v>
      </c>
    </row>
    <row r="36" spans="1:14">
      <c r="A36" s="30" t="s">
        <v>242</v>
      </c>
      <c r="B36" s="168">
        <f>'Ключевые условия (Assumptions)'!C79</f>
        <v>0.2</v>
      </c>
    </row>
    <row r="37" spans="1:14">
      <c r="A37" s="30" t="s">
        <v>243</v>
      </c>
      <c r="B37" s="165">
        <f>'Ключевые условия (Assumptions)'!C78</f>
        <v>15000000</v>
      </c>
    </row>
    <row r="39" spans="1:14">
      <c r="A39" s="30"/>
      <c r="B39" s="169">
        <v>0</v>
      </c>
      <c r="C39" s="169">
        <v>1</v>
      </c>
      <c r="D39" s="169">
        <v>2</v>
      </c>
      <c r="E39" s="169">
        <v>3</v>
      </c>
      <c r="F39" s="169">
        <v>4</v>
      </c>
      <c r="G39" s="169">
        <v>5</v>
      </c>
    </row>
    <row r="40" spans="1:14">
      <c r="A40" s="30" t="s">
        <v>243</v>
      </c>
      <c r="B40" s="165">
        <f>-B37</f>
        <v>-15000000</v>
      </c>
      <c r="C40" s="30"/>
      <c r="D40" s="30"/>
      <c r="E40" s="30"/>
      <c r="F40" s="30"/>
      <c r="G40" s="30"/>
    </row>
    <row r="41" spans="1:14">
      <c r="A41" s="30" t="s">
        <v>284</v>
      </c>
      <c r="B41" s="165">
        <f>IF('P&amp;L'!CV26*Valuation!$B$36&lt;0,0,'P&amp;L'!CV26*Valuation!$B$36)</f>
        <v>0</v>
      </c>
      <c r="C41" s="165">
        <f>IF('P&amp;L'!CW26*Valuation!$B$36&lt;0,0,'P&amp;L'!CW26*Valuation!$B$36)</f>
        <v>0</v>
      </c>
      <c r="D41" s="165">
        <f>IF('P&amp;L'!CX26*Valuation!$B$36&lt;0,0,'P&amp;L'!CX26*Valuation!$B$36)</f>
        <v>0</v>
      </c>
      <c r="E41" s="165">
        <f>IF('P&amp;L'!CY26*Valuation!$B$36&lt;0,0,'P&amp;L'!CY26*Valuation!$B$36)</f>
        <v>583692.57966933434</v>
      </c>
      <c r="F41" s="165">
        <f>IF('P&amp;L'!CZ26*Valuation!$B$36&lt;0,0,'P&amp;L'!CZ26*Valuation!$B$36)</f>
        <v>5281313.4811494397</v>
      </c>
      <c r="G41" s="165">
        <f>IF('P&amp;L'!DA26*Valuation!$B$36&lt;0,0,'P&amp;L'!DA26*Valuation!$B$36)</f>
        <v>12683644.254160214</v>
      </c>
    </row>
    <row r="42" spans="1:14" ht="15.5">
      <c r="A42" s="166" t="s">
        <v>245</v>
      </c>
      <c r="B42" s="165"/>
      <c r="C42" s="165"/>
      <c r="D42" s="165"/>
      <c r="E42" s="165"/>
      <c r="F42" s="165"/>
      <c r="G42" s="165">
        <f>G21*B36</f>
        <v>34357396.757183999</v>
      </c>
    </row>
    <row r="43" spans="1:14">
      <c r="A43" s="30" t="s">
        <v>244</v>
      </c>
      <c r="B43" s="165">
        <f>SUM(B40:B42)</f>
        <v>-15000000</v>
      </c>
      <c r="C43" s="165">
        <f t="shared" ref="C43:G43" si="5">SUM(C40:C42)</f>
        <v>0</v>
      </c>
      <c r="D43" s="165">
        <f t="shared" si="5"/>
        <v>0</v>
      </c>
      <c r="E43" s="165">
        <f t="shared" si="5"/>
        <v>583692.57966933434</v>
      </c>
      <c r="F43" s="165">
        <f t="shared" si="5"/>
        <v>5281313.4811494397</v>
      </c>
      <c r="G43" s="165">
        <f t="shared" si="5"/>
        <v>47041041.011344209</v>
      </c>
    </row>
    <row r="45" spans="1:14">
      <c r="A45" s="171" t="s">
        <v>186</v>
      </c>
      <c r="B45" s="237">
        <f>NPV(B24,B43:G43)</f>
        <v>5238011.2741776733</v>
      </c>
    </row>
    <row r="46" spans="1:14">
      <c r="A46" s="172" t="s">
        <v>187</v>
      </c>
      <c r="B46" s="162">
        <f>IRR(B43:G43)</f>
        <v>0.29611534672836681</v>
      </c>
    </row>
    <row r="47" spans="1:14">
      <c r="A47" s="173" t="s">
        <v>191</v>
      </c>
      <c r="B47" s="163">
        <f>B45/ABS(B40)</f>
        <v>0.34920075161184488</v>
      </c>
    </row>
    <row r="48" spans="1:14">
      <c r="A48" s="173" t="s">
        <v>240</v>
      </c>
      <c r="B48" s="164">
        <f>SUM(C43:G43)/-B40</f>
        <v>3.5270698048108655</v>
      </c>
    </row>
    <row r="49" spans="1:2">
      <c r="A49" s="173" t="s">
        <v>271</v>
      </c>
      <c r="B49" s="164">
        <f>SUM(B43:G43)/-B40</f>
        <v>2.5270698048108655</v>
      </c>
    </row>
  </sheetData>
  <mergeCells count="1">
    <mergeCell ref="A3:B3"/>
  </mergeCells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0096"/>
  <sheetViews>
    <sheetView topLeftCell="C41" zoomScale="85" zoomScaleNormal="85" workbookViewId="0">
      <selection activeCell="M58" sqref="M58"/>
    </sheetView>
  </sheetViews>
  <sheetFormatPr defaultRowHeight="14.5"/>
  <cols>
    <col min="2" max="2" width="26.26953125" customWidth="1"/>
    <col min="3" max="3" width="36.1796875" bestFit="1" customWidth="1"/>
    <col min="4" max="5" width="22" bestFit="1" customWidth="1"/>
    <col min="6" max="8" width="15.81640625" bestFit="1" customWidth="1"/>
    <col min="9" max="9" width="14.81640625" bestFit="1" customWidth="1"/>
    <col min="10" max="10" width="13.453125" bestFit="1" customWidth="1"/>
    <col min="11" max="11" width="17" customWidth="1"/>
    <col min="12" max="12" width="15" bestFit="1" customWidth="1"/>
    <col min="13" max="13" width="9.54296875" bestFit="1" customWidth="1"/>
    <col min="16" max="18" width="21" customWidth="1"/>
  </cols>
  <sheetData>
    <row r="2" spans="2:10" ht="15.5">
      <c r="B2" s="110" t="s">
        <v>185</v>
      </c>
    </row>
    <row r="3" spans="2:10" ht="15.5">
      <c r="B3" s="174"/>
    </row>
    <row r="4" spans="2:10" ht="31">
      <c r="B4" s="175" t="s">
        <v>217</v>
      </c>
      <c r="C4" s="176">
        <v>4</v>
      </c>
    </row>
    <row r="5" spans="2:10" ht="31">
      <c r="B5" s="175" t="s">
        <v>219</v>
      </c>
      <c r="C5" s="176">
        <v>39200000</v>
      </c>
    </row>
    <row r="6" spans="2:10" ht="31.5" customHeight="1">
      <c r="D6" s="177" t="s">
        <v>246</v>
      </c>
      <c r="E6" s="30"/>
      <c r="F6" s="269" t="s">
        <v>217</v>
      </c>
      <c r="G6" s="269"/>
      <c r="H6" s="269"/>
      <c r="I6" s="269"/>
      <c r="J6" s="269"/>
    </row>
    <row r="7" spans="2:10" ht="15.5">
      <c r="B7" s="174"/>
      <c r="D7" s="30"/>
      <c r="E7" s="178">
        <f>'P&amp;L'!AF26</f>
        <v>352449.66311111127</v>
      </c>
      <c r="F7" s="161">
        <v>2</v>
      </c>
      <c r="G7" s="161">
        <v>3</v>
      </c>
      <c r="H7" s="161">
        <v>4</v>
      </c>
      <c r="I7" s="161">
        <v>5</v>
      </c>
      <c r="J7" s="161">
        <v>6</v>
      </c>
    </row>
    <row r="8" spans="2:10" ht="31.5" customHeight="1">
      <c r="B8" s="174"/>
      <c r="D8" s="269" t="s">
        <v>251</v>
      </c>
      <c r="E8" s="161">
        <v>20000000</v>
      </c>
      <c r="F8" s="181">
        <f t="dataTable" ref="F8:J12" dt2D="1" dtr="1" r1="C4" r2="C5"/>
        <v>-1600727.9368888887</v>
      </c>
      <c r="G8" s="181">
        <v>-1424087.9368888889</v>
      </c>
      <c r="H8" s="181">
        <v>-1247447.9368888889</v>
      </c>
      <c r="I8" s="181">
        <v>-1070807.9368888887</v>
      </c>
      <c r="J8" s="181">
        <v>-894167.93688888871</v>
      </c>
    </row>
    <row r="9" spans="2:10" ht="15.5">
      <c r="B9" s="174"/>
      <c r="D9" s="269"/>
      <c r="E9" s="161">
        <v>28000000</v>
      </c>
      <c r="F9" s="181">
        <v>-1267415.9368888889</v>
      </c>
      <c r="G9" s="181">
        <v>-924119.93688888894</v>
      </c>
      <c r="H9" s="181">
        <v>-580823.93688888871</v>
      </c>
      <c r="I9" s="181">
        <v>-237527.93688888871</v>
      </c>
      <c r="J9" s="181">
        <v>105768.06311111127</v>
      </c>
    </row>
    <row r="10" spans="2:10" ht="15.5">
      <c r="B10" s="174"/>
      <c r="D10" s="269"/>
      <c r="E10" s="161">
        <v>39200000</v>
      </c>
      <c r="F10" s="181">
        <v>-800779.1368888889</v>
      </c>
      <c r="G10" s="181">
        <v>-224164.73688888876</v>
      </c>
      <c r="H10" s="182">
        <v>352449.66311111127</v>
      </c>
      <c r="I10" s="181">
        <v>929064.06311111129</v>
      </c>
      <c r="J10" s="181">
        <v>1505678.4631111112</v>
      </c>
    </row>
    <row r="11" spans="2:10" ht="15.5">
      <c r="B11" s="174"/>
      <c r="D11" s="269"/>
      <c r="E11" s="161">
        <v>54880000</v>
      </c>
      <c r="F11" s="181">
        <v>-147487.61688888885</v>
      </c>
      <c r="G11" s="181">
        <v>755772.54311111139</v>
      </c>
      <c r="H11" s="181">
        <v>1659032.7031111112</v>
      </c>
      <c r="I11" s="181">
        <v>2562292.8631111113</v>
      </c>
      <c r="J11" s="181">
        <v>3465553.023111111</v>
      </c>
    </row>
    <row r="12" spans="2:10" ht="15.5">
      <c r="B12" s="174"/>
      <c r="D12" s="269"/>
      <c r="E12" s="161">
        <v>76832000</v>
      </c>
      <c r="F12" s="181">
        <v>767120.51111111138</v>
      </c>
      <c r="G12" s="181">
        <v>2127684.7351111113</v>
      </c>
      <c r="H12" s="181">
        <v>3488248.9591111108</v>
      </c>
      <c r="I12" s="181">
        <v>4848813.1831111116</v>
      </c>
      <c r="J12" s="181">
        <v>6209377.4071111111</v>
      </c>
    </row>
    <row r="13" spans="2:10" ht="15.5">
      <c r="B13" s="174"/>
    </row>
    <row r="14" spans="2:10" ht="15.5">
      <c r="B14" s="174"/>
    </row>
    <row r="15" spans="2:10" ht="15.5">
      <c r="B15" s="174"/>
      <c r="C15">
        <v>15000000</v>
      </c>
      <c r="D15">
        <v>28000000</v>
      </c>
      <c r="E15">
        <v>39200000</v>
      </c>
      <c r="F15">
        <v>54880000</v>
      </c>
      <c r="G15">
        <v>76832000</v>
      </c>
    </row>
    <row r="16" spans="2:10" ht="15.5">
      <c r="B16" s="174"/>
    </row>
    <row r="17" spans="2:8" ht="15.5">
      <c r="B17" s="174"/>
    </row>
    <row r="18" spans="2:8" ht="15.5">
      <c r="B18" s="174"/>
    </row>
    <row r="19" spans="2:8" ht="15.5">
      <c r="B19" s="174"/>
    </row>
    <row r="22" spans="2:8">
      <c r="B22" t="s">
        <v>188</v>
      </c>
    </row>
    <row r="24" spans="2:8">
      <c r="C24">
        <v>0</v>
      </c>
      <c r="D24">
        <v>1</v>
      </c>
      <c r="E24">
        <v>2</v>
      </c>
      <c r="F24">
        <v>3</v>
      </c>
      <c r="G24">
        <v>4</v>
      </c>
      <c r="H24">
        <v>5</v>
      </c>
    </row>
    <row r="25" spans="2:8">
      <c r="C25">
        <v>2024</v>
      </c>
      <c r="D25">
        <v>2025</v>
      </c>
      <c r="E25">
        <v>2026</v>
      </c>
      <c r="F25">
        <v>2027</v>
      </c>
      <c r="G25">
        <v>2028</v>
      </c>
      <c r="H25">
        <v>2029</v>
      </c>
    </row>
    <row r="26" spans="2:8">
      <c r="B26" s="271" t="s">
        <v>243</v>
      </c>
      <c r="C26" s="271"/>
      <c r="D26" s="271"/>
      <c r="E26" s="271"/>
      <c r="F26" s="271"/>
      <c r="G26" s="271"/>
      <c r="H26" s="271"/>
    </row>
    <row r="27" spans="2:8">
      <c r="C27" s="187">
        <v>-6000000</v>
      </c>
    </row>
    <row r="28" spans="2:8">
      <c r="B28" s="270" t="s">
        <v>249</v>
      </c>
      <c r="C28" s="270"/>
      <c r="D28" s="270"/>
      <c r="E28" s="270"/>
      <c r="F28" s="270"/>
      <c r="G28" s="270"/>
      <c r="H28" s="270"/>
    </row>
    <row r="29" spans="2:8" ht="31">
      <c r="B29" s="68" t="s">
        <v>252</v>
      </c>
      <c r="C29" s="183">
        <f>'Sales forecast'!CW4</f>
        <v>0</v>
      </c>
      <c r="D29" s="185">
        <f>'Sales forecast'!CX4</f>
        <v>17</v>
      </c>
      <c r="E29" s="185">
        <f>'Sales forecast'!CY4</f>
        <v>43</v>
      </c>
      <c r="F29" s="185">
        <f>'Sales forecast'!CZ4</f>
        <v>51</v>
      </c>
      <c r="G29" s="185">
        <f>'Sales forecast'!DA4</f>
        <v>66</v>
      </c>
      <c r="H29" s="185">
        <f>'Sales forecast'!DB4</f>
        <v>78</v>
      </c>
    </row>
    <row r="30" spans="2:8" ht="31">
      <c r="B30" s="68" t="s">
        <v>256</v>
      </c>
      <c r="C30" s="187">
        <v>20000000</v>
      </c>
    </row>
    <row r="31" spans="2:8" ht="46.5">
      <c r="B31" s="68" t="s">
        <v>255</v>
      </c>
      <c r="C31" s="183">
        <f>'Sales forecast'!H17</f>
        <v>0</v>
      </c>
      <c r="D31" s="184">
        <f>C30</f>
        <v>20000000</v>
      </c>
      <c r="E31" s="184">
        <f>D31*(1+40%)</f>
        <v>28000000</v>
      </c>
      <c r="F31" s="184">
        <f t="shared" ref="F31:H31" si="0">E31*(1+40%)</f>
        <v>39200000</v>
      </c>
      <c r="G31" s="184">
        <f t="shared" si="0"/>
        <v>54880000</v>
      </c>
      <c r="H31" s="184">
        <f t="shared" si="0"/>
        <v>76832000</v>
      </c>
    </row>
    <row r="32" spans="2:8" ht="15.5">
      <c r="B32" s="68" t="s">
        <v>221</v>
      </c>
      <c r="C32" s="188">
        <f>'Sales forecast'!B8</f>
        <v>0.02</v>
      </c>
      <c r="D32" s="184"/>
      <c r="E32" s="184"/>
      <c r="F32" s="184"/>
      <c r="G32" s="184"/>
      <c r="H32" s="184"/>
    </row>
    <row r="33" spans="2:8" ht="15.5">
      <c r="B33" s="68" t="s">
        <v>222</v>
      </c>
      <c r="C33" s="188">
        <f>'Sales forecast'!B9</f>
        <v>0.01</v>
      </c>
      <c r="D33" s="184"/>
      <c r="E33" s="184"/>
      <c r="F33" s="184"/>
      <c r="G33" s="184"/>
      <c r="H33" s="184"/>
    </row>
    <row r="34" spans="2:8" ht="15.5">
      <c r="B34" s="68" t="s">
        <v>223</v>
      </c>
      <c r="C34" s="180">
        <f t="shared" ref="C34:H34" si="1">C29*C31*$C$32</f>
        <v>0</v>
      </c>
      <c r="D34" s="184">
        <f>D29*D31*$C$32</f>
        <v>6800000</v>
      </c>
      <c r="E34" s="184">
        <f t="shared" si="1"/>
        <v>24080000</v>
      </c>
      <c r="F34" s="184">
        <f t="shared" si="1"/>
        <v>39984000</v>
      </c>
      <c r="G34" s="184">
        <f t="shared" si="1"/>
        <v>72441600</v>
      </c>
      <c r="H34" s="184">
        <f t="shared" si="1"/>
        <v>119857920</v>
      </c>
    </row>
    <row r="35" spans="2:8" ht="15.5">
      <c r="B35" s="68" t="s">
        <v>224</v>
      </c>
      <c r="C35" s="180">
        <f t="shared" ref="C35:H35" si="2">C29*C31*$C$33</f>
        <v>0</v>
      </c>
      <c r="D35" s="184">
        <f t="shared" si="2"/>
        <v>3400000</v>
      </c>
      <c r="E35" s="184">
        <f t="shared" si="2"/>
        <v>12040000</v>
      </c>
      <c r="F35" s="184">
        <f t="shared" si="2"/>
        <v>19992000</v>
      </c>
      <c r="G35" s="184">
        <f t="shared" si="2"/>
        <v>36220800</v>
      </c>
      <c r="H35" s="184">
        <f t="shared" si="2"/>
        <v>59928960</v>
      </c>
    </row>
    <row r="36" spans="2:8" ht="46.5">
      <c r="B36" s="95" t="s">
        <v>250</v>
      </c>
      <c r="C36" s="180">
        <f>C34+C35</f>
        <v>0</v>
      </c>
      <c r="D36" s="184">
        <f>D34+D35</f>
        <v>10200000</v>
      </c>
      <c r="E36" s="184">
        <f>E34+E35</f>
        <v>36120000</v>
      </c>
      <c r="F36" s="184">
        <f t="shared" ref="F36:H36" si="3">F34+F35</f>
        <v>59976000</v>
      </c>
      <c r="G36" s="184">
        <f t="shared" si="3"/>
        <v>108662400</v>
      </c>
      <c r="H36" s="184">
        <f t="shared" si="3"/>
        <v>179786880</v>
      </c>
    </row>
    <row r="37" spans="2:8" ht="15.5">
      <c r="B37" s="89" t="s">
        <v>146</v>
      </c>
    </row>
    <row r="38" spans="2:8" ht="15.5">
      <c r="B38" s="52" t="s">
        <v>107</v>
      </c>
      <c r="C38" s="45">
        <f>-'Expenses (OPEX&amp;CAPEX)'!CV6</f>
        <v>-1020000</v>
      </c>
      <c r="D38" s="45">
        <f>-'Expenses (OPEX&amp;CAPEX)'!CW6</f>
        <v>-2040000</v>
      </c>
      <c r="E38" s="45">
        <f>-'Expenses (OPEX&amp;CAPEX)'!CX6</f>
        <v>-2040000</v>
      </c>
      <c r="F38" s="45">
        <f>-'Expenses (OPEX&amp;CAPEX)'!CY6</f>
        <v>-2040000</v>
      </c>
      <c r="G38" s="45">
        <f>-'Expenses (OPEX&amp;CAPEX)'!CZ6</f>
        <v>-2040000</v>
      </c>
      <c r="H38" s="45">
        <f>-'Expenses (OPEX&amp;CAPEX)'!DA6</f>
        <v>-2040000</v>
      </c>
    </row>
    <row r="39" spans="2:8" ht="15.5">
      <c r="B39" s="52" t="s">
        <v>123</v>
      </c>
      <c r="C39" s="45">
        <f>-'Expenses (OPEX&amp;CAPEX)'!CV7</f>
        <v>0</v>
      </c>
      <c r="D39" s="45">
        <f>-'Expenses (OPEX&amp;CAPEX)'!CW7</f>
        <v>-1700000</v>
      </c>
      <c r="E39" s="45">
        <f>-'Expenses (OPEX&amp;CAPEX)'!CX7</f>
        <v>-4300000</v>
      </c>
      <c r="F39" s="45">
        <f>-'Expenses (OPEX&amp;CAPEX)'!CY7</f>
        <v>-5100000</v>
      </c>
      <c r="G39" s="45">
        <f>-'Expenses (OPEX&amp;CAPEX)'!CZ7</f>
        <v>-6600000</v>
      </c>
      <c r="H39" s="45">
        <f>-'Expenses (OPEX&amp;CAPEX)'!DA7</f>
        <v>-7800000</v>
      </c>
    </row>
    <row r="40" spans="2:8" ht="15.5">
      <c r="B40" s="52" t="s">
        <v>124</v>
      </c>
      <c r="C40" s="45">
        <f>-'Expenses (OPEX&amp;CAPEX)'!CV8</f>
        <v>0</v>
      </c>
      <c r="D40" s="45">
        <f>-'Expenses (OPEX&amp;CAPEX)'!CW8</f>
        <v>-153000</v>
      </c>
      <c r="E40" s="45">
        <f>-'Expenses (OPEX&amp;CAPEX)'!CX8</f>
        <v>-541800</v>
      </c>
      <c r="F40" s="45">
        <f>-'Expenses (OPEX&amp;CAPEX)'!CY8</f>
        <v>-899640</v>
      </c>
      <c r="G40" s="45">
        <f>-'Expenses (OPEX&amp;CAPEX)'!CZ8</f>
        <v>-1629936</v>
      </c>
      <c r="H40" s="45">
        <f>-'Expenses (OPEX&amp;CAPEX)'!DA8</f>
        <v>-2696803.1999999997</v>
      </c>
    </row>
    <row r="41" spans="2:8" ht="15.5">
      <c r="B41" s="52" t="s">
        <v>122</v>
      </c>
      <c r="C41" s="45">
        <f>-'Expenses (OPEX&amp;CAPEX)'!CV9</f>
        <v>0</v>
      </c>
      <c r="D41" s="45">
        <f>-'Expenses (OPEX&amp;CAPEX)'!CW9</f>
        <v>-3400000</v>
      </c>
      <c r="E41" s="45">
        <f>-'Expenses (OPEX&amp;CAPEX)'!CX9</f>
        <v>-8600000</v>
      </c>
      <c r="F41" s="45">
        <f>-'Expenses (OPEX&amp;CAPEX)'!CY9</f>
        <v>-10200000</v>
      </c>
      <c r="G41" s="45">
        <f>-'Expenses (OPEX&amp;CAPEX)'!CZ9</f>
        <v>-13200000</v>
      </c>
      <c r="H41" s="45">
        <f>-'Expenses (OPEX&amp;CAPEX)'!DA9</f>
        <v>-15600000</v>
      </c>
    </row>
    <row r="42" spans="2:8" ht="15.5">
      <c r="B42" s="52" t="s">
        <v>141</v>
      </c>
      <c r="C42" s="189">
        <v>1.7000000000000001E-2</v>
      </c>
    </row>
    <row r="43" spans="2:8" ht="15.5">
      <c r="B43" s="52" t="s">
        <v>253</v>
      </c>
      <c r="C43" s="186">
        <f>-$C$42*C36</f>
        <v>0</v>
      </c>
      <c r="D43" s="186">
        <f>-$C$42*D36</f>
        <v>-173400</v>
      </c>
      <c r="E43" s="186">
        <f t="shared" ref="E43:H43" si="4">-$C$42*E36</f>
        <v>-614040</v>
      </c>
      <c r="F43" s="186">
        <f t="shared" si="4"/>
        <v>-1019592.0000000001</v>
      </c>
      <c r="G43" s="186">
        <f t="shared" si="4"/>
        <v>-1847260.8</v>
      </c>
      <c r="H43" s="186">
        <f t="shared" si="4"/>
        <v>-3056376.9600000004</v>
      </c>
    </row>
    <row r="44" spans="2:8" ht="15.5">
      <c r="B44" s="95" t="s">
        <v>254</v>
      </c>
      <c r="C44" s="107">
        <f>SUM(C38:C41)+C43</f>
        <v>-1020000</v>
      </c>
      <c r="D44" s="107">
        <f t="shared" ref="D44:H44" si="5">SUM(D38:D41)+D43</f>
        <v>-7466400</v>
      </c>
      <c r="E44" s="107">
        <f t="shared" si="5"/>
        <v>-16095840</v>
      </c>
      <c r="F44" s="107">
        <f t="shared" si="5"/>
        <v>-19259232</v>
      </c>
      <c r="G44" s="107">
        <f t="shared" si="5"/>
        <v>-25317196.800000001</v>
      </c>
      <c r="H44" s="107">
        <f t="shared" si="5"/>
        <v>-31193180.16</v>
      </c>
    </row>
    <row r="45" spans="2:8" ht="15.5">
      <c r="B45" s="95"/>
    </row>
    <row r="46" spans="2:8" ht="15.5">
      <c r="B46" s="95"/>
    </row>
    <row r="47" spans="2:8" ht="15.5">
      <c r="B47" s="95" t="s">
        <v>106</v>
      </c>
      <c r="C47" s="45">
        <f>'Cash Flow'!CT6</f>
        <v>-1092000</v>
      </c>
      <c r="D47" s="45">
        <f>'Cash Flow'!CU6</f>
        <v>-2184000</v>
      </c>
      <c r="E47" s="45">
        <f>'Cash Flow'!CV6</f>
        <v>-2184000</v>
      </c>
      <c r="F47" s="45">
        <f>'Cash Flow'!CW6</f>
        <v>-2184000</v>
      </c>
      <c r="G47" s="45">
        <f>'Cash Flow'!CX6</f>
        <v>-2184000</v>
      </c>
      <c r="H47" s="45">
        <f>'Cash Flow'!CY6</f>
        <v>-2184000</v>
      </c>
    </row>
    <row r="48" spans="2:8" ht="15.5">
      <c r="B48" s="13" t="s">
        <v>89</v>
      </c>
      <c r="C48" s="45">
        <f>'Cash Flow'!CT7</f>
        <v>0</v>
      </c>
      <c r="D48" s="45">
        <f>'Cash Flow'!CU7</f>
        <v>-12553200</v>
      </c>
      <c r="E48" s="45">
        <f>'Cash Flow'!CV7</f>
        <v>-19313851.199999999</v>
      </c>
      <c r="F48" s="45">
        <f>'Cash Flow'!CW7</f>
        <v>-27287494.079999998</v>
      </c>
      <c r="G48" s="45">
        <f>'Cash Flow'!CX7</f>
        <v>-38787273.235200003</v>
      </c>
      <c r="H48" s="45">
        <f>'Cash Flow'!CY7</f>
        <v>-55709460.7104</v>
      </c>
    </row>
    <row r="49" spans="2:20" ht="15.5">
      <c r="B49" s="95" t="s">
        <v>118</v>
      </c>
      <c r="C49" s="45">
        <f>'Cash Flow'!CT8</f>
        <v>0</v>
      </c>
      <c r="D49" s="45">
        <f>'Cash Flow'!CU8</f>
        <v>-1359930</v>
      </c>
      <c r="E49" s="45">
        <f>'Cash Flow'!CV8</f>
        <v>-1951229.2800000003</v>
      </c>
      <c r="F49" s="45">
        <f>'Cash Flow'!CW8</f>
        <v>-2545075.4783999999</v>
      </c>
      <c r="G49" s="45">
        <f>'Cash Flow'!CX8</f>
        <v>-3402671.3535360005</v>
      </c>
      <c r="H49" s="45">
        <f>'Cash Flow'!CY8</f>
        <v>-4673485.2702720007</v>
      </c>
    </row>
    <row r="50" spans="2:20" ht="15.5">
      <c r="B50" s="95" t="s">
        <v>147</v>
      </c>
      <c r="C50" s="45">
        <f>'Cash Flow'!CT9</f>
        <v>0</v>
      </c>
      <c r="D50" s="45">
        <f>'Cash Flow'!CU9</f>
        <v>-2084926.9499999997</v>
      </c>
      <c r="E50" s="45">
        <f>'Cash Flow'!CV9</f>
        <v>-2939121</v>
      </c>
      <c r="F50" s="45">
        <f>'Cash Flow'!CW9</f>
        <v>-3624328.1519999998</v>
      </c>
      <c r="G50" s="45">
        <f>'Cash Flow'!CX9</f>
        <v>-4613861.8540800009</v>
      </c>
      <c r="H50" s="45">
        <f>'Cash Flow'!CY9</f>
        <v>-6080185.6041600015</v>
      </c>
    </row>
    <row r="51" spans="2:20" ht="15.5">
      <c r="B51" s="13" t="s">
        <v>20</v>
      </c>
      <c r="C51" s="45">
        <f>'Cash Flow'!CT10</f>
        <v>542400</v>
      </c>
      <c r="D51" s="45">
        <f>'Cash Flow'!CU10</f>
        <v>3159008.0566666666</v>
      </c>
      <c r="E51" s="45">
        <f>'Cash Flow'!CV10</f>
        <v>1268974.9626666666</v>
      </c>
      <c r="F51" s="45">
        <f>'Cash Flow'!CW10</f>
        <v>-957407.39125333412</v>
      </c>
      <c r="G51" s="45">
        <f>'Cash Flow'!CX10</f>
        <v>-6750829.3514368003</v>
      </c>
      <c r="H51" s="45">
        <f>'Cash Flow'!CY10</f>
        <v>-15928346.984366935</v>
      </c>
    </row>
    <row r="52" spans="2:20" ht="15.5">
      <c r="B52" s="96" t="s">
        <v>148</v>
      </c>
      <c r="C52" s="107">
        <f>C36+C44+SUM(C47:C51)</f>
        <v>-1569600</v>
      </c>
      <c r="D52" s="107">
        <f t="shared" ref="D52:H52" si="6">D36+D44+SUM(D47:D51)</f>
        <v>-12289448.893333333</v>
      </c>
      <c r="E52" s="107">
        <f t="shared" si="6"/>
        <v>-5095066.5173333324</v>
      </c>
      <c r="F52" s="107">
        <f t="shared" si="6"/>
        <v>4118462.8983466625</v>
      </c>
      <c r="G52" s="107">
        <f t="shared" si="6"/>
        <v>27606567.405747198</v>
      </c>
      <c r="H52" s="107">
        <f t="shared" si="6"/>
        <v>64018221.270801067</v>
      </c>
    </row>
    <row r="53" spans="2:20" ht="15.5">
      <c r="B53" s="96" t="s">
        <v>238</v>
      </c>
      <c r="C53" s="158">
        <f>C27+C52</f>
        <v>-7569600</v>
      </c>
      <c r="D53" s="158">
        <f t="shared" ref="D53:H53" si="7">D27+D52</f>
        <v>-12289448.893333333</v>
      </c>
      <c r="E53" s="158">
        <f t="shared" si="7"/>
        <v>-5095066.5173333324</v>
      </c>
      <c r="F53" s="158">
        <f t="shared" si="7"/>
        <v>4118462.8983466625</v>
      </c>
      <c r="G53" s="158">
        <f t="shared" si="7"/>
        <v>27606567.405747198</v>
      </c>
      <c r="H53" s="158">
        <f t="shared" si="7"/>
        <v>64018221.270801067</v>
      </c>
      <c r="J53" s="156">
        <f>NPV(C54,C53:H53)</f>
        <v>16013268.900497196</v>
      </c>
    </row>
    <row r="54" spans="2:20">
      <c r="B54" t="s">
        <v>184</v>
      </c>
      <c r="C54" s="189">
        <f>Valuation!B24</f>
        <v>0.2054662226952744</v>
      </c>
    </row>
    <row r="55" spans="2:20">
      <c r="B55" t="s">
        <v>260</v>
      </c>
      <c r="C55">
        <f t="shared" ref="C55:H55" si="8">1/(1+$C$54)^C24</f>
        <v>1</v>
      </c>
      <c r="D55">
        <f t="shared" si="8"/>
        <v>0.82955455837171688</v>
      </c>
      <c r="E55">
        <f t="shared" si="8"/>
        <v>0.68816076531529413</v>
      </c>
      <c r="F55">
        <f t="shared" si="8"/>
        <v>0.57086689975987159</v>
      </c>
      <c r="G55">
        <f t="shared" si="8"/>
        <v>0.47356523891933133</v>
      </c>
      <c r="H55">
        <f t="shared" si="8"/>
        <v>0.39284820263192249</v>
      </c>
    </row>
    <row r="56" spans="2:20">
      <c r="B56" t="s">
        <v>189</v>
      </c>
      <c r="C56" s="107">
        <f t="shared" ref="C56:H56" si="9">C53*C55</f>
        <v>-7569600</v>
      </c>
      <c r="D56" s="107">
        <f>D53*D55</f>
        <v>-10194768.349340918</v>
      </c>
      <c r="E56" s="107">
        <f t="shared" si="9"/>
        <v>-3506224.8739004363</v>
      </c>
      <c r="F56" s="107">
        <f t="shared" si="9"/>
        <v>2351094.1465552147</v>
      </c>
      <c r="G56" s="107">
        <f t="shared" si="9"/>
        <v>13073510.689245297</v>
      </c>
      <c r="H56" s="107">
        <f t="shared" si="9"/>
        <v>25149443.16192691</v>
      </c>
      <c r="I56" s="107">
        <f>SUM(C56:H56)</f>
        <v>19303454.774486072</v>
      </c>
    </row>
    <row r="59" spans="2:20">
      <c r="E59" s="275" t="s">
        <v>194</v>
      </c>
      <c r="F59" s="275"/>
    </row>
    <row r="60" spans="2:20">
      <c r="B60" s="276" t="s">
        <v>256</v>
      </c>
      <c r="C60" s="276"/>
      <c r="D60" s="276"/>
      <c r="E60" s="115">
        <v>16000000</v>
      </c>
      <c r="F60" s="115">
        <v>24000000</v>
      </c>
    </row>
    <row r="61" spans="2:20">
      <c r="B61" s="272" t="s">
        <v>248</v>
      </c>
      <c r="C61" s="273"/>
      <c r="D61" s="274"/>
      <c r="E61" s="115">
        <v>4500000</v>
      </c>
      <c r="F61" s="115">
        <v>9000000</v>
      </c>
      <c r="K61" s="219" t="s">
        <v>261</v>
      </c>
      <c r="L61" s="226" t="e">
        <f ca="1">SUM(L66:L568)/500</f>
        <v>#NAME?</v>
      </c>
      <c r="P61" s="115">
        <f>Q61*(1-20%)</f>
        <v>16000000</v>
      </c>
      <c r="Q61" s="196">
        <f>C30</f>
        <v>20000000</v>
      </c>
      <c r="R61" s="115">
        <f>Q61*(1+20%)</f>
        <v>24000000</v>
      </c>
      <c r="T61" t="e">
        <f ca="1">_xll.VoseInput("round")+_xll.VosePERT(16000000,20000000,24000000)</f>
        <v>#NAME?</v>
      </c>
    </row>
    <row r="62" spans="2:20">
      <c r="B62" s="272" t="s">
        <v>141</v>
      </c>
      <c r="C62" s="273"/>
      <c r="D62" s="274"/>
      <c r="E62" s="179">
        <v>0.01</v>
      </c>
      <c r="F62" s="179">
        <v>0.03</v>
      </c>
      <c r="K62" s="219" t="s">
        <v>262</v>
      </c>
      <c r="L62" s="226" t="e">
        <f ca="1">_xlfn.STDEV.P(L66:L10068)</f>
        <v>#NAME?</v>
      </c>
      <c r="P62" s="115">
        <v>4500000</v>
      </c>
      <c r="Q62" s="196">
        <f>-C27</f>
        <v>6000000</v>
      </c>
      <c r="R62" s="115">
        <v>9000000</v>
      </c>
      <c r="T62" t="e">
        <f ca="1">_xll.VoseInput("initial inv")+_xll.VosePERT(4500000,6000000,9000000)</f>
        <v>#NAME?</v>
      </c>
    </row>
    <row r="63" spans="2:20">
      <c r="B63" s="272" t="s">
        <v>247</v>
      </c>
      <c r="C63" s="273"/>
      <c r="D63" s="274"/>
      <c r="E63" s="116">
        <v>0.15</v>
      </c>
      <c r="F63" s="114">
        <v>0.25</v>
      </c>
      <c r="K63" s="219" t="s">
        <v>263</v>
      </c>
      <c r="L63" s="227" t="e">
        <f ca="1">_xlfn.NORM.DIST(0,L61,L62,1)</f>
        <v>#NAME?</v>
      </c>
      <c r="P63" s="179">
        <v>0.01</v>
      </c>
      <c r="Q63" s="191">
        <f>C42</f>
        <v>1.7000000000000001E-2</v>
      </c>
      <c r="R63" s="179">
        <v>0.03</v>
      </c>
      <c r="T63" t="e">
        <f ca="1">_xll.VoseInput("partner")+_xll.VosePERT(0.01,0.017,0.03)</f>
        <v>#NAME?</v>
      </c>
    </row>
    <row r="64" spans="2:20">
      <c r="P64" s="116">
        <v>0.15</v>
      </c>
      <c r="Q64" s="191">
        <f>C54</f>
        <v>0.2054662226952744</v>
      </c>
      <c r="R64" s="114">
        <v>0.25</v>
      </c>
      <c r="T64" t="e">
        <f ca="1">_xll.VoseInput("wacc")+_xll.VosePERT(0.15,0.2071,0.25)</f>
        <v>#NAME?</v>
      </c>
    </row>
    <row r="65" spans="2:13" ht="29">
      <c r="B65" s="118" t="str">
        <f>B60</f>
        <v>Average value of 1 round on the start</v>
      </c>
      <c r="C65" s="118" t="str">
        <f>B61</f>
        <v>Initial investment spendings</v>
      </c>
      <c r="D65" s="119" t="str">
        <f>B62</f>
        <v>Partnership comission</v>
      </c>
      <c r="E65" s="118" t="str">
        <f>B63</f>
        <v>Discount rate (WACC)</v>
      </c>
      <c r="F65">
        <v>0</v>
      </c>
      <c r="G65">
        <v>1</v>
      </c>
      <c r="H65">
        <v>2</v>
      </c>
      <c r="I65">
        <v>3</v>
      </c>
      <c r="J65">
        <v>4</v>
      </c>
      <c r="K65">
        <v>5</v>
      </c>
      <c r="L65" s="192" t="s">
        <v>186</v>
      </c>
    </row>
    <row r="66" spans="2:13">
      <c r="B66" s="193">
        <v>20000000</v>
      </c>
      <c r="C66" s="193">
        <v>6000000</v>
      </c>
      <c r="D66" s="163">
        <v>1.7000000000000001E-2</v>
      </c>
      <c r="E66" s="194">
        <v>0.49392537304748096</v>
      </c>
      <c r="F66" s="198">
        <f>-C66+$C$52</f>
        <v>-7569600</v>
      </c>
      <c r="G66" s="196">
        <f>($D$29*B66*((1+40%)^($D$24-1))*($C$32+$C$33)-D66*((1+40%)^($D$24-1))*$D$29*B66*($C$32+$C$33)+SUM($D$38:$D$41)+SUM($D$47:$D$51))/((1+E66)^$D$24)</f>
        <v>-8226280.3183159688</v>
      </c>
      <c r="H66" s="196">
        <f>($E$29*B66*((1+40%)^($E$24-1))*($C$32+$C$33)-D66*$E$29*B66*((1+40%)^($E$24-1))*($C$32+$C$33)+SUM($E$38:$E$41)+SUM($E$47:$E$51))/((1+E66)^$E$24)</f>
        <v>-2282927.1409110785</v>
      </c>
      <c r="I66" s="196">
        <f>($F$29*B66*((1+40%)^($F$24-1))*($C$32+$C$33)-D66*$F$29*B66*((1+40%)^($F$24-1))*($C$32+$C$33)+SUM($F$38:$F$41)+SUM($F$47:$F$51))/((1+E66)^$F$24)</f>
        <v>1235231.7542676558</v>
      </c>
      <c r="J66" s="196">
        <f>($G$29*B66*((1+40%)^($G$24-1))*($C$32+$C$33)-D66*$G$29*B66*((1+40%)^($G$24-1))*($C$32+$C$33)+SUM($G$38:$G$41)+SUM($G$47:$G$51))/((1+E66)^$G$24)</f>
        <v>5542386.3464673329</v>
      </c>
      <c r="K66" s="196">
        <f>($H$29*B66*((1+40%)^($H$24-1))*($C$32+$C$33)-D66*$H$29*B66*((1+40%)^($H$24-1))*($C$32+$C$33)+SUM($H$38:$H$41)+SUM($H$47:$H$51))/((1+E66)^$H$24)</f>
        <v>8603181.5146388486</v>
      </c>
      <c r="L66" s="197">
        <f>SUM(F66:K66)</f>
        <v>-2698007.843853211</v>
      </c>
    </row>
    <row r="67" spans="2:13">
      <c r="B67" s="231" t="e">
        <f ca="1">T61</f>
        <v>#NAME?</v>
      </c>
      <c r="C67" s="231" t="e">
        <f ca="1">T62</f>
        <v>#NAME?</v>
      </c>
      <c r="D67" s="232" t="e">
        <f ca="1">T63</f>
        <v>#NAME?</v>
      </c>
      <c r="E67" s="232" t="e">
        <f ca="1">T64</f>
        <v>#NAME?</v>
      </c>
      <c r="F67" s="233" t="e">
        <f ca="1">-C67+$C$52</f>
        <v>#NAME?</v>
      </c>
      <c r="G67" s="234" t="e">
        <f ca="1">($D$29*B67*((1+40%)^($D$24-1))*($C$32+$C$33)-D67*((1+40%)^($D$24-1))*$D$29*B67*($C$32+$C$33)+SUM($D$38:$D$41)+SUM($D$47:$D$51))/((1+E67)^$D$24)</f>
        <v>#NAME?</v>
      </c>
      <c r="H67" s="234" t="e">
        <f ca="1">($E$29*B67*((1+40%)^($E$24-1))*($C$32+$C$33)-D67*$E$29*B67*((1+40%)^($E$24-1))*($C$32+$C$33)+SUM($E$38:$E$41)+SUM($E$47:$E$51))/((1+E67)^$E$24)</f>
        <v>#NAME?</v>
      </c>
      <c r="I67" s="234" t="e">
        <f ca="1">($F$29*B67*((1+40%)^($F$24-1))*($C$32+$C$33)-D67*$F$29*B67*((1+40%)^($F$24-1))*($C$32+$C$33)+SUM($F$38:$F$41)+SUM($F$47:$F$51))/((1+E67)^$F$24)</f>
        <v>#NAME?</v>
      </c>
      <c r="J67" s="234" t="e">
        <f ca="1">($G$29*B67*((1+40%)^($G$24-1))*($C$32+$C$33)-D67*$G$29*B67*((1+40%)^($G$24-1))*($C$32+$C$33)+SUM($G$38:$G$41)+SUM($G$47:$G$51))/((1+E67)^$G$24)</f>
        <v>#NAME?</v>
      </c>
      <c r="K67" s="234" t="e">
        <f ca="1">($H$29*B67*((1+40%)^($H$24-1))*($C$32+$C$33)-D67*$H$29*B67*((1+40%)^($H$24-1))*($C$32+$C$33)+SUM($H$38:$H$41)+SUM($H$47:$H$51))/((1+E67)^$H$24)</f>
        <v>#NAME?</v>
      </c>
      <c r="L67" s="235" t="e">
        <f ca="1">_xll.VoseOutput("NPV")+SUM(F67:K67)</f>
        <v>#NAME?</v>
      </c>
      <c r="M67" s="192" t="s">
        <v>291</v>
      </c>
    </row>
    <row r="68" spans="2:13">
      <c r="B68" s="195"/>
      <c r="C68" s="195"/>
      <c r="D68" s="230"/>
      <c r="E68" s="230"/>
      <c r="F68" s="198"/>
      <c r="G68" s="196"/>
      <c r="H68" s="196"/>
      <c r="I68" s="196"/>
      <c r="J68" s="196"/>
      <c r="K68" s="196"/>
      <c r="L68" s="197"/>
    </row>
    <row r="69" spans="2:13">
      <c r="B69">
        <v>18052919.09543138</v>
      </c>
      <c r="C69">
        <v>8021774.956511124</v>
      </c>
      <c r="D69">
        <v>1.1187170018616291E-2</v>
      </c>
      <c r="E69">
        <v>0.32192144535660877</v>
      </c>
      <c r="F69" s="198">
        <f>-C69+$C$52</f>
        <v>-9591374.956511125</v>
      </c>
      <c r="G69" s="196">
        <f>($D$29*B69*((1+40%)^($D$24-1))*($C$32+$C$33)-D69*((1+40%)^($D$24-1))*$D$29*B69*($C$32+$C$33)+SUM($D$38:$D$41)+SUM($D$47:$D$51))/((1+E69)^$D$24)</f>
        <v>-9994588.0668258294</v>
      </c>
      <c r="H69" s="196">
        <f>($E$29*B69*((1+40%)^($E$24-1))*($C$32+$C$33)-D69*$E$29*B69*((1+40%)^($E$24-1))*($C$32+$C$33)+SUM($E$38:$E$41)+SUM($E$47:$E$51))/((1+E69)^$E$24)</f>
        <v>-4785298.8312770519</v>
      </c>
      <c r="I69" s="196">
        <f>($F$29*B69*((1+40%)^($F$24-1))*($C$32+$C$33)-D69*$F$29*B69*((1+40%)^($F$24-1))*($C$32+$C$33)+SUM($F$38:$F$41)+SUM($F$47:$F$51))/((1+E69)^$F$24)</f>
        <v>-565574.56967873056</v>
      </c>
      <c r="J69" s="196">
        <f>($G$29*B69*((1+40%)^($G$24-1))*($C$32+$C$33)-D69*$G$29*B69*((1+40%)^($G$24-1))*($C$32+$C$33)+SUM($G$38:$G$41)+SUM($G$47:$G$51))/((1+E69)^$G$24)</f>
        <v>5821783.3566691941</v>
      </c>
      <c r="K69" s="196">
        <f>($H$29*B69*((1+40%)^($H$24-1))*($C$32+$C$33)-D69*$H$29*B69*((1+40%)^($H$24-1))*($C$32+$C$33)+SUM($H$38:$H$41)+SUM($H$47:$H$51))/((1+E69)^$H$24)</f>
        <v>11830437.33825855</v>
      </c>
      <c r="L69" s="197">
        <f>SUM(F69:K69)</f>
        <v>-7284615.7293649912</v>
      </c>
    </row>
    <row r="70" spans="2:13">
      <c r="B70">
        <v>21838740.195928831</v>
      </c>
      <c r="C70">
        <v>5367259.7430341505</v>
      </c>
      <c r="D70">
        <v>2.3155919064912867E-2</v>
      </c>
      <c r="E70">
        <v>0.26796777245399334</v>
      </c>
      <c r="F70" s="198">
        <f t="shared" ref="F70:F133" si="10">-C70+$C$52</f>
        <v>-6936859.7430341505</v>
      </c>
      <c r="G70" s="196">
        <f t="shared" ref="G70:G133" si="11">($D$29*B70*((1+40%)^($D$24-1))*($C$32+$C$33)-D70*((1+40%)^($D$24-1))*$D$29*B70*($C$32+$C$33)+SUM($D$38:$D$41)+SUM($D$47:$D$51))/((1+E70)^$D$24)</f>
        <v>-9019311.5732816774</v>
      </c>
      <c r="H70" s="196">
        <f t="shared" ref="H70:H133" si="12">($E$29*B70*((1+40%)^($E$24-1))*($C$32+$C$33)-D70*$E$29*B70*((1+40%)^($E$24-1))*($C$32+$C$33)+SUM($E$38:$E$41)+SUM($E$47:$E$51))/((1+E70)^$E$24)</f>
        <v>-1289727.164015098</v>
      </c>
      <c r="I70" s="196">
        <f t="shared" ref="I70:I133" si="13">($F$29*B70*((1+40%)^($F$24-1))*($C$32+$C$33)-D70*$F$29*B70*((1+40%)^($F$24-1))*($C$32+$C$33)+SUM($F$38:$F$41)+SUM($F$47:$F$51))/((1+E70)^$F$24)</f>
        <v>4481380.6752676507</v>
      </c>
      <c r="J70" s="196">
        <f t="shared" ref="J70:J133" si="14">($G$29*B70*((1+40%)^($G$24-1))*($C$32+$C$33)-D70*$G$29*B70*((1+40%)^($G$24-1))*($C$32+$C$33)+SUM($G$38:$G$41)+SUM($G$47:$G$51))/((1+E70)^$G$24)</f>
        <v>14196810.905202171</v>
      </c>
      <c r="K70" s="196">
        <f t="shared" ref="K70:K133" si="15">($H$29*B70*((1+40%)^($H$24-1))*($C$32+$C$33)-D70*$H$29*B70*((1+40%)^($H$24-1))*($C$32+$C$33)+SUM($H$38:$H$41)+SUM($H$47:$H$51))/((1+E70)^$H$24)</f>
        <v>24121460.175219495</v>
      </c>
      <c r="L70" s="197">
        <f t="shared" ref="L70:L133" si="16">SUM(F70:K70)</f>
        <v>25553753.275358394</v>
      </c>
    </row>
    <row r="71" spans="2:13">
      <c r="B71">
        <v>17133701.590014342</v>
      </c>
      <c r="C71">
        <v>5272774.4376964625</v>
      </c>
      <c r="D71">
        <v>2.4733115634632402E-2</v>
      </c>
      <c r="E71">
        <v>0.38667867061372724</v>
      </c>
      <c r="F71" s="198">
        <f t="shared" si="10"/>
        <v>-6842374.4376964625</v>
      </c>
      <c r="G71" s="196">
        <f t="shared" si="11"/>
        <v>-9947498.28082758</v>
      </c>
      <c r="H71" s="196">
        <f t="shared" si="12"/>
        <v>-5420464.1059086602</v>
      </c>
      <c r="I71" s="196">
        <f t="shared" si="13"/>
        <v>-1773243.9635359854</v>
      </c>
      <c r="J71" s="196">
        <f t="shared" si="14"/>
        <v>3131473.0900933356</v>
      </c>
      <c r="K71" s="196">
        <f t="shared" si="15"/>
        <v>7313765.1102328356</v>
      </c>
      <c r="L71" s="197">
        <f t="shared" si="16"/>
        <v>-13538342.587642515</v>
      </c>
    </row>
    <row r="72" spans="2:13">
      <c r="B72">
        <v>25727103.488265634</v>
      </c>
      <c r="C72">
        <v>8642796.1058381908</v>
      </c>
      <c r="D72">
        <v>1.6141544846949674E-2</v>
      </c>
      <c r="E72">
        <v>0.38785973693044834</v>
      </c>
      <c r="F72" s="198">
        <f t="shared" si="10"/>
        <v>-10212396.105838191</v>
      </c>
      <c r="G72" s="196">
        <f t="shared" si="11"/>
        <v>-6778074.3351196758</v>
      </c>
      <c r="H72" s="196">
        <f t="shared" si="12"/>
        <v>2654062.7889819695</v>
      </c>
      <c r="I72" s="196">
        <f t="shared" si="13"/>
        <v>7880783.1728967996</v>
      </c>
      <c r="J72" s="196">
        <f t="shared" si="14"/>
        <v>15717655.327057719</v>
      </c>
      <c r="K72" s="196">
        <f t="shared" si="15"/>
        <v>22300083.572351497</v>
      </c>
      <c r="L72" s="197">
        <f t="shared" si="16"/>
        <v>31562114.420330118</v>
      </c>
    </row>
    <row r="73" spans="2:13">
      <c r="B73">
        <v>25705587.939085055</v>
      </c>
      <c r="C73">
        <v>5284722.4341563154</v>
      </c>
      <c r="D73">
        <v>1.7741935483870964E-2</v>
      </c>
      <c r="E73">
        <v>0.35383770256660663</v>
      </c>
      <c r="F73" s="198">
        <f t="shared" si="10"/>
        <v>-6854322.4341563154</v>
      </c>
      <c r="G73" s="196">
        <f t="shared" si="11"/>
        <v>-6971879.3742624354</v>
      </c>
      <c r="H73" s="196">
        <f t="shared" si="12"/>
        <v>2727738.8533485252</v>
      </c>
      <c r="I73" s="196">
        <f t="shared" si="13"/>
        <v>8414674.2571409866</v>
      </c>
      <c r="J73" s="196">
        <f t="shared" si="14"/>
        <v>17257390.797798339</v>
      </c>
      <c r="K73" s="196">
        <f t="shared" si="15"/>
        <v>25123360.305869833</v>
      </c>
      <c r="L73" s="197">
        <f t="shared" si="16"/>
        <v>39696962.405738935</v>
      </c>
    </row>
    <row r="74" spans="2:13">
      <c r="B74">
        <v>18419141.209143344</v>
      </c>
      <c r="C74">
        <v>7818247.0168156987</v>
      </c>
      <c r="D74">
        <v>2.2719504379406109E-2</v>
      </c>
      <c r="E74">
        <v>0.34805597094637897</v>
      </c>
      <c r="F74" s="198">
        <f t="shared" si="10"/>
        <v>-9387847.0168156996</v>
      </c>
      <c r="G74" s="196">
        <f t="shared" si="11"/>
        <v>-9744186.277907446</v>
      </c>
      <c r="H74" s="196">
        <f t="shared" si="12"/>
        <v>-4452771.649951065</v>
      </c>
      <c r="I74" s="196">
        <f t="shared" si="13"/>
        <v>-350051.87907241954</v>
      </c>
      <c r="J74" s="196">
        <f t="shared" si="14"/>
        <v>5629580.9073726684</v>
      </c>
      <c r="K74" s="196">
        <f t="shared" si="15"/>
        <v>11029574.678865749</v>
      </c>
      <c r="L74" s="197">
        <f t="shared" si="16"/>
        <v>-7275701.2375082113</v>
      </c>
    </row>
    <row r="75" spans="2:13">
      <c r="B75">
        <v>25056001.464888453</v>
      </c>
      <c r="C75">
        <v>4942762.5354777677</v>
      </c>
      <c r="D75">
        <v>1.6682332834864345E-2</v>
      </c>
      <c r="E75">
        <v>0.3117954039124729</v>
      </c>
      <c r="F75" s="198">
        <f t="shared" si="10"/>
        <v>-6512362.5354777677</v>
      </c>
      <c r="G75" s="196">
        <f t="shared" si="11"/>
        <v>-7433067.9317003889</v>
      </c>
      <c r="H75" s="196">
        <f t="shared" si="12"/>
        <v>2263599.0909255636</v>
      </c>
      <c r="I75" s="196">
        <f t="shared" si="13"/>
        <v>8437566.9400477819</v>
      </c>
      <c r="J75" s="196">
        <f t="shared" si="14"/>
        <v>18456404.526331902</v>
      </c>
      <c r="K75" s="196">
        <f t="shared" si="15"/>
        <v>28000619.927227303</v>
      </c>
      <c r="L75" s="197">
        <f t="shared" si="16"/>
        <v>43212760.017354392</v>
      </c>
    </row>
    <row r="76" spans="2:13">
      <c r="B76">
        <v>20133518.478957489</v>
      </c>
      <c r="C76">
        <v>5835016.9377727592</v>
      </c>
      <c r="D76">
        <v>2.3407391582995086E-2</v>
      </c>
      <c r="E76">
        <v>0.28774834437086094</v>
      </c>
      <c r="F76" s="198">
        <f t="shared" si="10"/>
        <v>-7404616.9377727592</v>
      </c>
      <c r="G76" s="196">
        <f t="shared" si="11"/>
        <v>-9542472.9760134723</v>
      </c>
      <c r="H76" s="196">
        <f t="shared" si="12"/>
        <v>-3070026.1436029859</v>
      </c>
      <c r="I76" s="196">
        <f t="shared" si="13"/>
        <v>1931753.0524819691</v>
      </c>
      <c r="J76" s="196">
        <f t="shared" si="14"/>
        <v>10043388.865279896</v>
      </c>
      <c r="K76" s="196">
        <f t="shared" si="15"/>
        <v>18083625.624773685</v>
      </c>
      <c r="L76" s="197">
        <f t="shared" si="16"/>
        <v>10041651.485146331</v>
      </c>
    </row>
    <row r="77" spans="2:13">
      <c r="B77">
        <v>29480422.376171149</v>
      </c>
      <c r="C77">
        <v>4789086.5810113838</v>
      </c>
      <c r="D77">
        <v>2.1482894375438703E-2</v>
      </c>
      <c r="E77">
        <v>0.36425672170171208</v>
      </c>
      <c r="F77" s="198">
        <f t="shared" si="10"/>
        <v>-6358686.5810113838</v>
      </c>
      <c r="G77" s="196">
        <f t="shared" si="11"/>
        <v>-5573752.3653370263</v>
      </c>
      <c r="H77" s="196">
        <f t="shared" si="12"/>
        <v>6177119.0232319674</v>
      </c>
      <c r="I77" s="196">
        <f t="shared" si="13"/>
        <v>12472179.594086867</v>
      </c>
      <c r="J77" s="196">
        <f t="shared" si="14"/>
        <v>22378754.672791559</v>
      </c>
      <c r="K77" s="196">
        <f t="shared" si="15"/>
        <v>31021722.342192028</v>
      </c>
      <c r="L77" s="197">
        <f t="shared" si="16"/>
        <v>60117336.685954012</v>
      </c>
    </row>
    <row r="78" spans="2:13">
      <c r="B78">
        <v>26571245.460371714</v>
      </c>
      <c r="C78">
        <v>6995757.9271828365</v>
      </c>
      <c r="D78">
        <v>1.0229499191259499E-2</v>
      </c>
      <c r="E78">
        <v>0.32901699880977814</v>
      </c>
      <c r="F78" s="198">
        <f t="shared" si="10"/>
        <v>-8565357.9271828365</v>
      </c>
      <c r="G78" s="196">
        <f t="shared" si="11"/>
        <v>-6699189.7687016577</v>
      </c>
      <c r="H78" s="196">
        <f t="shared" si="12"/>
        <v>3904097.210106058</v>
      </c>
      <c r="I78" s="196">
        <f t="shared" si="13"/>
        <v>10236240.512490114</v>
      </c>
      <c r="J78" s="196">
        <f t="shared" si="14"/>
        <v>20411593.727452513</v>
      </c>
      <c r="K78" s="196">
        <f t="shared" si="15"/>
        <v>29834955.65062866</v>
      </c>
      <c r="L78" s="197">
        <f t="shared" si="16"/>
        <v>49122339.404792845</v>
      </c>
    </row>
    <row r="79" spans="2:13">
      <c r="B79">
        <v>15796990.874965666</v>
      </c>
      <c r="C79">
        <v>7034760.5822931603</v>
      </c>
      <c r="D79">
        <v>1.1896420178838466E-2</v>
      </c>
      <c r="E79">
        <v>0.35483108005005037</v>
      </c>
      <c r="F79" s="198">
        <f t="shared" si="10"/>
        <v>-8604360.5822931603</v>
      </c>
      <c r="G79" s="196">
        <f t="shared" si="11"/>
        <v>-10595731.715488514</v>
      </c>
      <c r="H79" s="196">
        <f t="shared" si="12"/>
        <v>-6761429.3509687232</v>
      </c>
      <c r="I79" s="196">
        <f t="shared" si="13"/>
        <v>-3228734.3008191781</v>
      </c>
      <c r="J79" s="196">
        <f t="shared" si="14"/>
        <v>1661273.8451266882</v>
      </c>
      <c r="K79" s="196">
        <f t="shared" si="15"/>
        <v>6046859.2103405232</v>
      </c>
      <c r="L79" s="197">
        <f t="shared" si="16"/>
        <v>-21482122.894102365</v>
      </c>
    </row>
    <row r="80" spans="2:13">
      <c r="B80">
        <v>21447340.311899167</v>
      </c>
      <c r="C80">
        <v>4596133.3048493909</v>
      </c>
      <c r="D80">
        <v>2.2697531052583389E-2</v>
      </c>
      <c r="E80">
        <v>0.28320261238441113</v>
      </c>
      <c r="F80" s="198">
        <f t="shared" si="10"/>
        <v>-6165733.3048493909</v>
      </c>
      <c r="G80" s="196">
        <f t="shared" si="11"/>
        <v>-9060279.3940318599</v>
      </c>
      <c r="H80" s="196">
        <f t="shared" si="12"/>
        <v>-1667848.1823348415</v>
      </c>
      <c r="I80" s="196">
        <f t="shared" si="13"/>
        <v>3794970.5705461795</v>
      </c>
      <c r="J80" s="196">
        <f t="shared" si="14"/>
        <v>12788065.188141488</v>
      </c>
      <c r="K80" s="196">
        <f t="shared" si="15"/>
        <v>21760683.973012447</v>
      </c>
      <c r="L80" s="197">
        <f t="shared" si="16"/>
        <v>21449858.850484025</v>
      </c>
    </row>
    <row r="81" spans="2:12">
      <c r="B81">
        <v>17532425.916318245</v>
      </c>
      <c r="C81">
        <v>8660924.1004669331</v>
      </c>
      <c r="D81">
        <v>1.4326914273506882E-2</v>
      </c>
      <c r="E81">
        <v>0.35723441267128514</v>
      </c>
      <c r="F81" s="198">
        <f t="shared" si="10"/>
        <v>-10230524.100466933</v>
      </c>
      <c r="G81" s="196">
        <f t="shared" si="11"/>
        <v>-9948625.0769469962</v>
      </c>
      <c r="H81" s="196">
        <f t="shared" si="12"/>
        <v>-5098084.5944294641</v>
      </c>
      <c r="I81" s="196">
        <f t="shared" si="13"/>
        <v>-1205916.3603782067</v>
      </c>
      <c r="J81" s="196">
        <f t="shared" si="14"/>
        <v>4326931.2102371538</v>
      </c>
      <c r="K81" s="196">
        <f t="shared" si="15"/>
        <v>9257404.2617740612</v>
      </c>
      <c r="L81" s="197">
        <f t="shared" si="16"/>
        <v>-12898814.660210384</v>
      </c>
    </row>
    <row r="82" spans="2:12">
      <c r="B82">
        <v>18609576.708273567</v>
      </c>
      <c r="C82">
        <v>7615680.410168767</v>
      </c>
      <c r="D82">
        <v>2.3034455397198401E-2</v>
      </c>
      <c r="E82">
        <v>0.25294351023895995</v>
      </c>
      <c r="F82" s="198">
        <f t="shared" si="10"/>
        <v>-9185280.410168767</v>
      </c>
      <c r="G82" s="196">
        <f t="shared" si="11"/>
        <v>-10410510.938834209</v>
      </c>
      <c r="H82" s="196">
        <f t="shared" si="12"/>
        <v>-4947101.5132889347</v>
      </c>
      <c r="I82" s="196">
        <f t="shared" si="13"/>
        <v>-161171.16736156738</v>
      </c>
      <c r="J82" s="196">
        <f t="shared" si="14"/>
        <v>7941023.0261335587</v>
      </c>
      <c r="K82" s="196">
        <f t="shared" si="15"/>
        <v>16426339.513331614</v>
      </c>
      <c r="L82" s="197">
        <f t="shared" si="16"/>
        <v>-336701.49018830433</v>
      </c>
    </row>
    <row r="83" spans="2:12">
      <c r="B83">
        <v>29560075.685903497</v>
      </c>
      <c r="C83">
        <v>6869548.6312448494</v>
      </c>
      <c r="D83">
        <v>2.9042329172643204E-2</v>
      </c>
      <c r="E83">
        <v>0.30170140690328684</v>
      </c>
      <c r="F83" s="198">
        <f t="shared" si="10"/>
        <v>-8439148.6312448494</v>
      </c>
      <c r="G83" s="196">
        <f t="shared" si="11"/>
        <v>-5898619.9995684065</v>
      </c>
      <c r="H83" s="196">
        <f t="shared" si="12"/>
        <v>6629989.9428526592</v>
      </c>
      <c r="I83" s="196">
        <f t="shared" si="13"/>
        <v>14160241.987827573</v>
      </c>
      <c r="J83" s="196">
        <f t="shared" si="14"/>
        <v>26725320.370759979</v>
      </c>
      <c r="K83" s="196">
        <f t="shared" si="15"/>
        <v>38877392.465313435</v>
      </c>
      <c r="L83" s="197">
        <f t="shared" si="16"/>
        <v>72055176.135940388</v>
      </c>
    </row>
    <row r="84" spans="2:12">
      <c r="B84">
        <v>15123142.185735648</v>
      </c>
      <c r="C84">
        <v>6309915.463728752</v>
      </c>
      <c r="D84">
        <v>1.5870540482802821E-2</v>
      </c>
      <c r="E84">
        <v>0.30491042817468794</v>
      </c>
      <c r="F84" s="198">
        <f t="shared" si="10"/>
        <v>-7879515.463728752</v>
      </c>
      <c r="G84" s="196">
        <f t="shared" si="11"/>
        <v>-11284799.634678559</v>
      </c>
      <c r="H84" s="196">
        <f t="shared" si="12"/>
        <v>-8058588.7401116677</v>
      </c>
      <c r="I84" s="196">
        <f t="shared" si="13"/>
        <v>-4593366.9800008321</v>
      </c>
      <c r="J84" s="196">
        <f t="shared" si="14"/>
        <v>570187.70572826697</v>
      </c>
      <c r="K84" s="196">
        <f t="shared" si="15"/>
        <v>5570719.4714959152</v>
      </c>
      <c r="L84" s="197">
        <f t="shared" si="16"/>
        <v>-25675363.64129563</v>
      </c>
    </row>
    <row r="85" spans="2:12">
      <c r="B85">
        <v>22811059.907834101</v>
      </c>
      <c r="C85">
        <v>7960936.3078707233</v>
      </c>
      <c r="D85">
        <v>2.71111178930021E-2</v>
      </c>
      <c r="E85">
        <v>0.35036317026276437</v>
      </c>
      <c r="F85" s="198">
        <f t="shared" si="10"/>
        <v>-9530536.3078707233</v>
      </c>
      <c r="G85" s="196">
        <f t="shared" si="11"/>
        <v>-8144334.4894803148</v>
      </c>
      <c r="H85" s="196">
        <f t="shared" si="12"/>
        <v>-285795.69180946669</v>
      </c>
      <c r="I85" s="196">
        <f t="shared" si="13"/>
        <v>4756939.6482900567</v>
      </c>
      <c r="J85" s="196">
        <f t="shared" si="14"/>
        <v>12440785.994535901</v>
      </c>
      <c r="K85" s="196">
        <f t="shared" si="15"/>
        <v>19328186.542964213</v>
      </c>
      <c r="L85" s="197">
        <f t="shared" si="16"/>
        <v>18565245.696629662</v>
      </c>
    </row>
    <row r="86" spans="2:12">
      <c r="B86">
        <v>25250099.185155798</v>
      </c>
      <c r="C86">
        <v>8108294.9308755761</v>
      </c>
      <c r="D86">
        <v>2.9375591296121092E-2</v>
      </c>
      <c r="E86">
        <v>0.26314279610583818</v>
      </c>
      <c r="F86" s="198">
        <f t="shared" si="10"/>
        <v>-9677894.930875577</v>
      </c>
      <c r="G86" s="196">
        <f t="shared" si="11"/>
        <v>-7771713.5402517533</v>
      </c>
      <c r="H86" s="196">
        <f t="shared" si="12"/>
        <v>2294583.5912535391</v>
      </c>
      <c r="I86" s="196">
        <f t="shared" si="13"/>
        <v>9257666.1818216518</v>
      </c>
      <c r="J86" s="196">
        <f t="shared" si="14"/>
        <v>21191807.051761057</v>
      </c>
      <c r="K86" s="196">
        <f t="shared" si="15"/>
        <v>33462421.938663766</v>
      </c>
      <c r="L86" s="197">
        <f t="shared" si="16"/>
        <v>48756870.292372681</v>
      </c>
    </row>
    <row r="87" spans="2:12">
      <c r="B87">
        <v>28024231.696523942</v>
      </c>
      <c r="C87">
        <v>6565767.3879207745</v>
      </c>
      <c r="D87">
        <v>1.1137730033265176E-2</v>
      </c>
      <c r="E87">
        <v>0.25926084170049135</v>
      </c>
      <c r="F87" s="198">
        <f t="shared" si="10"/>
        <v>-8135367.3879207745</v>
      </c>
      <c r="G87" s="196">
        <f t="shared" si="11"/>
        <v>-6498157.3983028783</v>
      </c>
      <c r="H87" s="196">
        <f t="shared" si="12"/>
        <v>5957501.5353770833</v>
      </c>
      <c r="I87" s="196">
        <f t="shared" si="13"/>
        <v>14154798.247392438</v>
      </c>
      <c r="J87" s="196">
        <f t="shared" si="14"/>
        <v>28376531.896720324</v>
      </c>
      <c r="K87" s="196">
        <f t="shared" si="15"/>
        <v>43076481.976942755</v>
      </c>
      <c r="L87" s="197">
        <f t="shared" si="16"/>
        <v>76931788.870208949</v>
      </c>
    </row>
    <row r="88" spans="2:12">
      <c r="B88">
        <v>22145908.993804742</v>
      </c>
      <c r="C88">
        <v>5641514.3284401987</v>
      </c>
      <c r="D88">
        <v>2.0636921292764059E-2</v>
      </c>
      <c r="E88">
        <v>0.2969405194250313</v>
      </c>
      <c r="F88" s="198">
        <f t="shared" si="10"/>
        <v>-7211114.3284401987</v>
      </c>
      <c r="G88" s="196">
        <f t="shared" si="11"/>
        <v>-8677897.7618202455</v>
      </c>
      <c r="H88" s="196">
        <f t="shared" si="12"/>
        <v>-850685.23102340905</v>
      </c>
      <c r="I88" s="196">
        <f t="shared" si="13"/>
        <v>4676859.3039566511</v>
      </c>
      <c r="J88" s="196">
        <f t="shared" si="14"/>
        <v>13653425.401886143</v>
      </c>
      <c r="K88" s="196">
        <f t="shared" si="15"/>
        <v>22416629.417877898</v>
      </c>
      <c r="L88" s="197">
        <f t="shared" si="16"/>
        <v>24007216.80243684</v>
      </c>
    </row>
    <row r="89" spans="2:12">
      <c r="B89">
        <v>16795403.912472915</v>
      </c>
      <c r="C89">
        <v>8877498.7029633485</v>
      </c>
      <c r="D89">
        <v>1.640095217749565E-2</v>
      </c>
      <c r="E89">
        <v>0.39257026886806851</v>
      </c>
      <c r="F89" s="198">
        <f t="shared" si="10"/>
        <v>-10447098.702963348</v>
      </c>
      <c r="G89" s="196">
        <f t="shared" si="11"/>
        <v>-9974992.3740738425</v>
      </c>
      <c r="H89" s="196">
        <f t="shared" si="12"/>
        <v>-5551629.7940733768</v>
      </c>
      <c r="I89" s="196">
        <f t="shared" si="13"/>
        <v>-1961803.9696980519</v>
      </c>
      <c r="J89" s="196">
        <f t="shared" si="14"/>
        <v>2804336.3582708086</v>
      </c>
      <c r="K89" s="196">
        <f t="shared" si="15"/>
        <v>6834241.4505616175</v>
      </c>
      <c r="L89" s="197">
        <f t="shared" si="16"/>
        <v>-18296947.031976197</v>
      </c>
    </row>
    <row r="90" spans="2:12">
      <c r="B90">
        <v>21256447.035126805</v>
      </c>
      <c r="C90">
        <v>8104861.5985595267</v>
      </c>
      <c r="D90">
        <v>2.0460524307992799E-2</v>
      </c>
      <c r="E90">
        <v>0.34446699423200172</v>
      </c>
      <c r="F90" s="198">
        <f t="shared" si="10"/>
        <v>-9674461.5985595267</v>
      </c>
      <c r="G90" s="196">
        <f t="shared" si="11"/>
        <v>-8700153.4152535219</v>
      </c>
      <c r="H90" s="196">
        <f t="shared" si="12"/>
        <v>-1658198.3124132918</v>
      </c>
      <c r="I90" s="196">
        <f t="shared" si="13"/>
        <v>3127935.4216017048</v>
      </c>
      <c r="J90" s="196">
        <f t="shared" si="14"/>
        <v>10380555.927840792</v>
      </c>
      <c r="K90" s="196">
        <f t="shared" si="15"/>
        <v>16950011.688004658</v>
      </c>
      <c r="L90" s="197">
        <f t="shared" si="16"/>
        <v>10425689.711220816</v>
      </c>
    </row>
    <row r="91" spans="2:12">
      <c r="B91">
        <v>21775566.881313518</v>
      </c>
      <c r="C91">
        <v>8892742.6984466091</v>
      </c>
      <c r="D91">
        <v>1.1837824640644552E-2</v>
      </c>
      <c r="E91">
        <v>0.25313577684865873</v>
      </c>
      <c r="F91" s="198">
        <f t="shared" si="10"/>
        <v>-10462342.698446609</v>
      </c>
      <c r="G91" s="196">
        <f t="shared" si="11"/>
        <v>-9050874.9474087805</v>
      </c>
      <c r="H91" s="196">
        <f t="shared" si="12"/>
        <v>-1107966.8868172956</v>
      </c>
      <c r="I91" s="196">
        <f t="shared" si="13"/>
        <v>4923929.5156075237</v>
      </c>
      <c r="J91" s="196">
        <f t="shared" si="14"/>
        <v>15288004.861487212</v>
      </c>
      <c r="K91" s="196">
        <f t="shared" si="15"/>
        <v>26120572.87645134</v>
      </c>
      <c r="L91" s="197">
        <f t="shared" si="16"/>
        <v>25711322.720873393</v>
      </c>
    </row>
    <row r="92" spans="2:12">
      <c r="B92">
        <v>18614612.262337107</v>
      </c>
      <c r="C92">
        <v>5043427.8389843442</v>
      </c>
      <c r="D92">
        <v>2.4213080233161412E-2</v>
      </c>
      <c r="E92">
        <v>0.31694998016296883</v>
      </c>
      <c r="F92" s="198">
        <f t="shared" si="10"/>
        <v>-6613027.8389843442</v>
      </c>
      <c r="G92" s="196">
        <f t="shared" si="11"/>
        <v>-9911129.9269217141</v>
      </c>
      <c r="H92" s="196">
        <f t="shared" si="12"/>
        <v>-4495631.9428509921</v>
      </c>
      <c r="I92" s="196">
        <f t="shared" si="13"/>
        <v>-161141.12942963713</v>
      </c>
      <c r="J92" s="196">
        <f t="shared" si="14"/>
        <v>6475426.2643313743</v>
      </c>
      <c r="K92" s="196">
        <f t="shared" si="15"/>
        <v>12765559.566015135</v>
      </c>
      <c r="L92" s="197">
        <f t="shared" si="16"/>
        <v>-1939945.0078401789</v>
      </c>
    </row>
    <row r="93" spans="2:12">
      <c r="B93">
        <v>25107730.338450272</v>
      </c>
      <c r="C93">
        <v>5523957.0299386578</v>
      </c>
      <c r="D93">
        <v>2.6030152287362281E-2</v>
      </c>
      <c r="E93">
        <v>0.28221381267738882</v>
      </c>
      <c r="F93" s="198">
        <f t="shared" si="10"/>
        <v>-7093557.0299386578</v>
      </c>
      <c r="G93" s="196">
        <f t="shared" si="11"/>
        <v>-7677675.0694648307</v>
      </c>
      <c r="H93" s="196">
        <f t="shared" si="12"/>
        <v>2167306.5895675388</v>
      </c>
      <c r="I93" s="196">
        <f t="shared" si="13"/>
        <v>8773609.6392134838</v>
      </c>
      <c r="J93" s="196">
        <f t="shared" si="14"/>
        <v>19849946.283307735</v>
      </c>
      <c r="K93" s="196">
        <f t="shared" si="15"/>
        <v>30906281.844443198</v>
      </c>
      <c r="L93" s="197">
        <f t="shared" si="16"/>
        <v>46925912.257128462</v>
      </c>
    </row>
    <row r="94" spans="2:12">
      <c r="B94">
        <v>15496688.741721854</v>
      </c>
      <c r="C94">
        <v>5105090.4873805959</v>
      </c>
      <c r="D94">
        <v>1.8355357524338513E-2</v>
      </c>
      <c r="E94">
        <v>0.36269569994201484</v>
      </c>
      <c r="F94" s="198">
        <f t="shared" si="10"/>
        <v>-6674690.4873805959</v>
      </c>
      <c r="G94" s="196">
        <f t="shared" si="11"/>
        <v>-10683093.620568754</v>
      </c>
      <c r="H94" s="196">
        <f t="shared" si="12"/>
        <v>-7069545.2954161363</v>
      </c>
      <c r="I94" s="196">
        <f t="shared" si="13"/>
        <v>-3643422.6275097169</v>
      </c>
      <c r="J94" s="196">
        <f t="shared" si="14"/>
        <v>998009.71878806944</v>
      </c>
      <c r="K94" s="196">
        <f t="shared" si="15"/>
        <v>5115215.9335770486</v>
      </c>
      <c r="L94" s="197">
        <f t="shared" si="16"/>
        <v>-21957526.378510084</v>
      </c>
    </row>
    <row r="95" spans="2:12">
      <c r="B95">
        <v>19521927.549058504</v>
      </c>
      <c r="C95">
        <v>7580935.0871303445</v>
      </c>
      <c r="D95">
        <v>1.4248786889248329E-2</v>
      </c>
      <c r="E95">
        <v>0.27821283608508562</v>
      </c>
      <c r="F95" s="198">
        <f t="shared" si="10"/>
        <v>-9150535.0871303454</v>
      </c>
      <c r="G95" s="196">
        <f t="shared" si="11"/>
        <v>-9780632.0050062351</v>
      </c>
      <c r="H95" s="196">
        <f t="shared" si="12"/>
        <v>-3578582.9142214176</v>
      </c>
      <c r="I95" s="196">
        <f t="shared" si="13"/>
        <v>1374392.4407570148</v>
      </c>
      <c r="J95" s="196">
        <f t="shared" si="14"/>
        <v>9494703.6408747248</v>
      </c>
      <c r="K95" s="196">
        <f t="shared" si="15"/>
        <v>17665761.967260897</v>
      </c>
      <c r="L95" s="197">
        <f t="shared" si="16"/>
        <v>6025108.0425346382</v>
      </c>
    </row>
    <row r="96" spans="2:12">
      <c r="B96">
        <v>29976653.340250865</v>
      </c>
      <c r="C96">
        <v>8385296.1821344644</v>
      </c>
      <c r="D96">
        <v>1.9355143894772178E-2</v>
      </c>
      <c r="E96">
        <v>0.32850886562700277</v>
      </c>
      <c r="F96" s="198">
        <f t="shared" si="10"/>
        <v>-9954896.1821344644</v>
      </c>
      <c r="G96" s="196">
        <f t="shared" si="11"/>
        <v>-5512841.5949108452</v>
      </c>
      <c r="H96" s="196">
        <f t="shared" si="12"/>
        <v>7076157.5394001408</v>
      </c>
      <c r="I96" s="196">
        <f t="shared" si="13"/>
        <v>14208924.32999976</v>
      </c>
      <c r="J96" s="196">
        <f t="shared" si="14"/>
        <v>25844595.470909026</v>
      </c>
      <c r="K96" s="196">
        <f t="shared" si="15"/>
        <v>36619485.843397319</v>
      </c>
      <c r="L96" s="197">
        <f t="shared" si="16"/>
        <v>68281425.406660944</v>
      </c>
    </row>
    <row r="97" spans="2:12">
      <c r="B97">
        <v>19199652.088991974</v>
      </c>
      <c r="C97">
        <v>6359767.4489577934</v>
      </c>
      <c r="D97">
        <v>2.1484115115817742E-2</v>
      </c>
      <c r="E97">
        <v>0.35897854548783836</v>
      </c>
      <c r="F97" s="198">
        <f t="shared" si="10"/>
        <v>-7929367.4489577934</v>
      </c>
      <c r="G97" s="196">
        <f t="shared" si="11"/>
        <v>-9370710.8279361743</v>
      </c>
      <c r="H97" s="196">
        <f t="shared" si="12"/>
        <v>-3612370.2511537075</v>
      </c>
      <c r="I97" s="196">
        <f t="shared" si="13"/>
        <v>598059.00895833015</v>
      </c>
      <c r="J97" s="196">
        <f t="shared" si="14"/>
        <v>6703604.9600322321</v>
      </c>
      <c r="K97" s="196">
        <f t="shared" si="15"/>
        <v>12118724.411337949</v>
      </c>
      <c r="L97" s="197">
        <f t="shared" si="16"/>
        <v>-1492060.1477191634</v>
      </c>
    </row>
    <row r="98" spans="2:12">
      <c r="B98">
        <v>17742088.076418348</v>
      </c>
      <c r="C98">
        <v>5778572.9544969024</v>
      </c>
      <c r="D98">
        <v>2.5324564348277227E-2</v>
      </c>
      <c r="E98">
        <v>0.33280739768669698</v>
      </c>
      <c r="F98" s="198">
        <f t="shared" si="10"/>
        <v>-7348172.9544969024</v>
      </c>
      <c r="G98" s="196">
        <f t="shared" si="11"/>
        <v>-10126543.737586848</v>
      </c>
      <c r="H98" s="196">
        <f t="shared" si="12"/>
        <v>-5274937.7450716663</v>
      </c>
      <c r="I98" s="196">
        <f t="shared" si="13"/>
        <v>-1258830.1852307913</v>
      </c>
      <c r="J98" s="196">
        <f t="shared" si="14"/>
        <v>4672830.2218513293</v>
      </c>
      <c r="K98" s="196">
        <f t="shared" si="15"/>
        <v>10162059.3175072</v>
      </c>
      <c r="L98" s="197">
        <f t="shared" si="16"/>
        <v>-9173595.0830276795</v>
      </c>
    </row>
    <row r="99" spans="2:12">
      <c r="B99">
        <v>17065034.943693351</v>
      </c>
      <c r="C99">
        <v>5731055.6352427751</v>
      </c>
      <c r="D99">
        <v>2.5417950987273778E-2</v>
      </c>
      <c r="E99">
        <v>0.26268959624011962</v>
      </c>
      <c r="F99" s="198">
        <f t="shared" si="10"/>
        <v>-7300655.6352427751</v>
      </c>
      <c r="G99" s="196">
        <f t="shared" si="11"/>
        <v>-10956055.871814093</v>
      </c>
      <c r="H99" s="196">
        <f t="shared" si="12"/>
        <v>-6626342.2250970127</v>
      </c>
      <c r="I99" s="196">
        <f t="shared" si="13"/>
        <v>-2465745.8247582722</v>
      </c>
      <c r="J99" s="196">
        <f t="shared" si="14"/>
        <v>4386652.8255762402</v>
      </c>
      <c r="K99" s="196">
        <f t="shared" si="15"/>
        <v>11462259.028853826</v>
      </c>
      <c r="L99" s="197">
        <f t="shared" si="16"/>
        <v>-11499887.702482089</v>
      </c>
    </row>
    <row r="100" spans="2:12">
      <c r="B100">
        <v>15982848.597674489</v>
      </c>
      <c r="C100">
        <v>6788109.9887081515</v>
      </c>
      <c r="D100">
        <v>1.3410748619037446E-2</v>
      </c>
      <c r="E100">
        <v>0.25264595477156898</v>
      </c>
      <c r="F100" s="198">
        <f t="shared" si="10"/>
        <v>-8357709.9887081515</v>
      </c>
      <c r="G100" s="196">
        <f t="shared" si="11"/>
        <v>-11395167.530118058</v>
      </c>
      <c r="H100" s="196">
        <f t="shared" si="12"/>
        <v>-7726043.2289922107</v>
      </c>
      <c r="I100" s="196">
        <f t="shared" si="13"/>
        <v>-3841841.3831419037</v>
      </c>
      <c r="J100" s="196">
        <f t="shared" si="14"/>
        <v>2625199.1261668494</v>
      </c>
      <c r="K100" s="196">
        <f t="shared" si="15"/>
        <v>9414533.5311640743</v>
      </c>
      <c r="L100" s="197">
        <f t="shared" si="16"/>
        <v>-19281029.4736294</v>
      </c>
    </row>
    <row r="101" spans="2:12">
      <c r="B101">
        <v>15848719.748527482</v>
      </c>
      <c r="C101">
        <v>7497985.7783745844</v>
      </c>
      <c r="D101">
        <v>2.5265968810083313E-2</v>
      </c>
      <c r="E101">
        <v>0.31780602435377059</v>
      </c>
      <c r="F101" s="198">
        <f t="shared" si="10"/>
        <v>-9067585.7783745844</v>
      </c>
      <c r="G101" s="196">
        <f t="shared" si="11"/>
        <v>-10955650.920381598</v>
      </c>
      <c r="H101" s="196">
        <f t="shared" si="12"/>
        <v>-7313905.3898501759</v>
      </c>
      <c r="I101" s="196">
        <f t="shared" si="13"/>
        <v>-3719272.0211357023</v>
      </c>
      <c r="J101" s="196">
        <f t="shared" si="14"/>
        <v>1566345.6882125898</v>
      </c>
      <c r="K101" s="196">
        <f t="shared" si="15"/>
        <v>6581755.9471667157</v>
      </c>
      <c r="L101" s="197">
        <f t="shared" si="16"/>
        <v>-22908312.474362757</v>
      </c>
    </row>
    <row r="102" spans="2:12">
      <c r="B102">
        <v>27060609.759819329</v>
      </c>
      <c r="C102">
        <v>7601672.4143192843</v>
      </c>
      <c r="D102">
        <v>1.0236823633533738E-2</v>
      </c>
      <c r="E102">
        <v>0.32068544572283092</v>
      </c>
      <c r="F102" s="198">
        <f t="shared" si="10"/>
        <v>-9171272.4143192843</v>
      </c>
      <c r="G102" s="196">
        <f t="shared" si="11"/>
        <v>-6554486.8655280266</v>
      </c>
      <c r="H102" s="196">
        <f t="shared" si="12"/>
        <v>4454822.5112048304</v>
      </c>
      <c r="I102" s="196">
        <f t="shared" si="13"/>
        <v>11061478.40129476</v>
      </c>
      <c r="J102" s="196">
        <f t="shared" si="14"/>
        <v>21796205.755611107</v>
      </c>
      <c r="K102" s="196">
        <f t="shared" si="15"/>
        <v>31871202.881398465</v>
      </c>
      <c r="L102" s="197">
        <f t="shared" si="16"/>
        <v>53457950.269661851</v>
      </c>
    </row>
    <row r="103" spans="2:12">
      <c r="B103">
        <v>26496169.927060761</v>
      </c>
      <c r="C103">
        <v>6213095.4924161509</v>
      </c>
      <c r="D103">
        <v>1.9604174932096315E-2</v>
      </c>
      <c r="E103">
        <v>0.38165227210303054</v>
      </c>
      <c r="F103" s="198">
        <f t="shared" si="10"/>
        <v>-7782695.4924161509</v>
      </c>
      <c r="G103" s="196">
        <f t="shared" si="11"/>
        <v>-6563094.45166915</v>
      </c>
      <c r="H103" s="196">
        <f t="shared" si="12"/>
        <v>3307007.9219973567</v>
      </c>
      <c r="I103" s="196">
        <f t="shared" si="13"/>
        <v>8743463.2249575686</v>
      </c>
      <c r="J103" s="196">
        <f t="shared" si="14"/>
        <v>16993350.341787688</v>
      </c>
      <c r="K103" s="196">
        <f t="shared" si="15"/>
        <v>23992672.143624891</v>
      </c>
      <c r="L103" s="197">
        <f t="shared" si="16"/>
        <v>38690703.688282207</v>
      </c>
    </row>
    <row r="104" spans="2:12">
      <c r="B104">
        <v>24977263.710440382</v>
      </c>
      <c r="C104">
        <v>7992660.2984710224</v>
      </c>
      <c r="D104">
        <v>1.0991851557969909E-2</v>
      </c>
      <c r="E104">
        <v>0.32093722342600789</v>
      </c>
      <c r="F104" s="198">
        <f t="shared" si="10"/>
        <v>-9562260.2984710224</v>
      </c>
      <c r="G104" s="196">
        <f t="shared" si="11"/>
        <v>-7356642.6018867353</v>
      </c>
      <c r="H104" s="196">
        <f t="shared" si="12"/>
        <v>2299351.3286513067</v>
      </c>
      <c r="I104" s="196">
        <f t="shared" si="13"/>
        <v>8347784.9900313513</v>
      </c>
      <c r="J104" s="196">
        <f t="shared" si="14"/>
        <v>18066231.830908354</v>
      </c>
      <c r="K104" s="196">
        <f t="shared" si="15"/>
        <v>27189654.741490331</v>
      </c>
      <c r="L104" s="197">
        <f t="shared" si="16"/>
        <v>38984119.990723588</v>
      </c>
    </row>
    <row r="105" spans="2:12">
      <c r="B105">
        <v>28675649.281289101</v>
      </c>
      <c r="C105">
        <v>6417584.7651600698</v>
      </c>
      <c r="D105">
        <v>1.1358684041871394E-2</v>
      </c>
      <c r="E105">
        <v>0.2685674611651967</v>
      </c>
      <c r="F105" s="198">
        <f t="shared" si="10"/>
        <v>-7987184.7651600698</v>
      </c>
      <c r="G105" s="196">
        <f t="shared" si="11"/>
        <v>-6194060.6209450215</v>
      </c>
      <c r="H105" s="196">
        <f t="shared" si="12"/>
        <v>6586212.0544207692</v>
      </c>
      <c r="I105" s="196">
        <f t="shared" si="13"/>
        <v>14782480.125040803</v>
      </c>
      <c r="J105" s="196">
        <f t="shared" si="14"/>
        <v>28891060.576925568</v>
      </c>
      <c r="K105" s="196">
        <f t="shared" si="15"/>
        <v>43264652.014782622</v>
      </c>
      <c r="L105" s="197">
        <f t="shared" si="16"/>
        <v>79343159.385064676</v>
      </c>
    </row>
    <row r="106" spans="2:12">
      <c r="B106">
        <v>29144871.364482559</v>
      </c>
      <c r="C106">
        <v>7786935.0260933256</v>
      </c>
      <c r="D106">
        <v>1.7672963652455215E-2</v>
      </c>
      <c r="E106">
        <v>0.35803094576860867</v>
      </c>
      <c r="F106" s="198">
        <f t="shared" si="10"/>
        <v>-9356535.0260933265</v>
      </c>
      <c r="G106" s="196">
        <f t="shared" si="11"/>
        <v>-5680911.3298545796</v>
      </c>
      <c r="H106" s="196">
        <f t="shared" si="12"/>
        <v>6021089.9815350147</v>
      </c>
      <c r="I106" s="196">
        <f t="shared" si="13"/>
        <v>12384314.535625095</v>
      </c>
      <c r="J106" s="196">
        <f t="shared" si="14"/>
        <v>22444842.669036664</v>
      </c>
      <c r="K106" s="196">
        <f t="shared" si="15"/>
        <v>31316447.703991048</v>
      </c>
      <c r="L106" s="197">
        <f t="shared" si="16"/>
        <v>57129248.534239918</v>
      </c>
    </row>
    <row r="107" spans="2:12">
      <c r="B107">
        <v>18584856.71559801</v>
      </c>
      <c r="C107">
        <v>5693975.6462294385</v>
      </c>
      <c r="D107">
        <v>1.3469344157231361E-2</v>
      </c>
      <c r="E107">
        <v>0.28107394634846034</v>
      </c>
      <c r="F107" s="198">
        <f t="shared" si="10"/>
        <v>-7263575.6462294385</v>
      </c>
      <c r="G107" s="196">
        <f t="shared" si="11"/>
        <v>-10120757.025193164</v>
      </c>
      <c r="H107" s="196">
        <f t="shared" si="12"/>
        <v>-4563179.2701884545</v>
      </c>
      <c r="I107" s="196">
        <f t="shared" si="13"/>
        <v>68323.685726400057</v>
      </c>
      <c r="J107" s="196">
        <f t="shared" si="14"/>
        <v>7576047.157754044</v>
      </c>
      <c r="K107" s="196">
        <f t="shared" si="15"/>
        <v>15100549.95383531</v>
      </c>
      <c r="L107" s="197">
        <f t="shared" si="16"/>
        <v>797408.85570470057</v>
      </c>
    </row>
    <row r="108" spans="2:12">
      <c r="B108">
        <v>23601641.895809807</v>
      </c>
      <c r="C108">
        <v>5335947.7523117773</v>
      </c>
      <c r="D108">
        <v>2.0914029358806117E-2</v>
      </c>
      <c r="E108">
        <v>0.34716788232062745</v>
      </c>
      <c r="F108" s="198">
        <f t="shared" si="10"/>
        <v>-6905547.7523117773</v>
      </c>
      <c r="G108" s="196">
        <f t="shared" si="11"/>
        <v>-7817103.1500598826</v>
      </c>
      <c r="H108" s="196">
        <f t="shared" si="12"/>
        <v>623787.24765149096</v>
      </c>
      <c r="I108" s="196">
        <f t="shared" si="13"/>
        <v>5913656.7836093893</v>
      </c>
      <c r="J108" s="196">
        <f t="shared" si="14"/>
        <v>14069241.306961035</v>
      </c>
      <c r="K108" s="196">
        <f t="shared" si="15"/>
        <v>21413029.677778579</v>
      </c>
      <c r="L108" s="197">
        <f t="shared" si="16"/>
        <v>27297064.113628834</v>
      </c>
    </row>
    <row r="109" spans="2:12">
      <c r="B109">
        <v>18394421.216467787</v>
      </c>
      <c r="C109">
        <v>7843104.3427838981</v>
      </c>
      <c r="D109">
        <v>2.6922513504440443E-2</v>
      </c>
      <c r="E109">
        <v>0.38970458082827236</v>
      </c>
      <c r="F109" s="198">
        <f t="shared" si="10"/>
        <v>-9412704.3427838981</v>
      </c>
      <c r="G109" s="196">
        <f t="shared" si="11"/>
        <v>-9489396.8993139416</v>
      </c>
      <c r="H109" s="196">
        <f t="shared" si="12"/>
        <v>-4284765.2793828463</v>
      </c>
      <c r="I109" s="196">
        <f t="shared" si="13"/>
        <v>-432888.56078707625</v>
      </c>
      <c r="J109" s="196">
        <f t="shared" si="14"/>
        <v>4836648.3573609255</v>
      </c>
      <c r="K109" s="196">
        <f t="shared" si="15"/>
        <v>9296988.7986753955</v>
      </c>
      <c r="L109" s="197">
        <f t="shared" si="16"/>
        <v>-9486117.9262314439</v>
      </c>
    </row>
    <row r="110" spans="2:12">
      <c r="B110">
        <v>27420422.986541338</v>
      </c>
      <c r="C110">
        <v>8703222.7546006665</v>
      </c>
      <c r="D110">
        <v>1.5346842860194707E-2</v>
      </c>
      <c r="E110">
        <v>0.37514725180822173</v>
      </c>
      <c r="F110" s="198">
        <f t="shared" si="10"/>
        <v>-10272822.754600666</v>
      </c>
      <c r="G110" s="196">
        <f t="shared" si="11"/>
        <v>-6214788.8450157903</v>
      </c>
      <c r="H110" s="196">
        <f t="shared" si="12"/>
        <v>4315247.3459325219</v>
      </c>
      <c r="I110" s="196">
        <f t="shared" si="13"/>
        <v>10047694.527602309</v>
      </c>
      <c r="J110" s="196">
        <f t="shared" si="14"/>
        <v>18871262.581441756</v>
      </c>
      <c r="K110" s="196">
        <f t="shared" si="15"/>
        <v>26435377.496319093</v>
      </c>
      <c r="L110" s="197">
        <f t="shared" si="16"/>
        <v>43181970.351679221</v>
      </c>
    </row>
    <row r="111" spans="2:12">
      <c r="B111">
        <v>18832514.419995729</v>
      </c>
      <c r="C111">
        <v>8187124.2408520766</v>
      </c>
      <c r="D111">
        <v>2.6303598132267215E-2</v>
      </c>
      <c r="E111">
        <v>0.34825281533249919</v>
      </c>
      <c r="F111" s="198">
        <f t="shared" si="10"/>
        <v>-9756724.2408520766</v>
      </c>
      <c r="G111" s="196">
        <f t="shared" si="11"/>
        <v>-9615482.694476299</v>
      </c>
      <c r="H111" s="196">
        <f t="shared" si="12"/>
        <v>-4117169.0619890364</v>
      </c>
      <c r="I111" s="196">
        <f t="shared" si="13"/>
        <v>61817.676940137724</v>
      </c>
      <c r="J111" s="196">
        <f t="shared" si="14"/>
        <v>6179552.9439430442</v>
      </c>
      <c r="K111" s="196">
        <f t="shared" si="15"/>
        <v>11700472.410727611</v>
      </c>
      <c r="L111" s="197">
        <f t="shared" si="16"/>
        <v>-5547532.9657066185</v>
      </c>
    </row>
    <row r="112" spans="2:12">
      <c r="B112">
        <v>15516373.180333873</v>
      </c>
      <c r="C112">
        <v>5167165.1356547745</v>
      </c>
      <c r="D112">
        <v>2.8013245033112581E-2</v>
      </c>
      <c r="E112">
        <v>0.35988952299569693</v>
      </c>
      <c r="F112" s="198">
        <f t="shared" si="10"/>
        <v>-6736765.1356547745</v>
      </c>
      <c r="G112" s="196">
        <f t="shared" si="11"/>
        <v>-10754092.112386653</v>
      </c>
      <c r="H112" s="196">
        <f t="shared" si="12"/>
        <v>-7226227.8586506201</v>
      </c>
      <c r="I112" s="196">
        <f t="shared" si="13"/>
        <v>-3821676.0926039531</v>
      </c>
      <c r="J112" s="196">
        <f t="shared" si="14"/>
        <v>798899.74471496197</v>
      </c>
      <c r="K112" s="196">
        <f t="shared" si="15"/>
        <v>4915905.1961541828</v>
      </c>
      <c r="L112" s="197">
        <f t="shared" si="16"/>
        <v>-22823956.25842686</v>
      </c>
    </row>
    <row r="113" spans="2:12">
      <c r="B113">
        <v>26033814.508499406</v>
      </c>
      <c r="C113">
        <v>7310388.500625629</v>
      </c>
      <c r="D113">
        <v>1.93313394573809E-2</v>
      </c>
      <c r="E113">
        <v>0.3993362224188971</v>
      </c>
      <c r="F113" s="198">
        <f t="shared" si="10"/>
        <v>-8879988.500625629</v>
      </c>
      <c r="G113" s="196">
        <f t="shared" si="11"/>
        <v>-6642771.2532188632</v>
      </c>
      <c r="H113" s="196">
        <f t="shared" si="12"/>
        <v>2812431.349765989</v>
      </c>
      <c r="I113" s="196">
        <f t="shared" si="13"/>
        <v>7927836.7444475535</v>
      </c>
      <c r="J113" s="196">
        <f t="shared" si="14"/>
        <v>15518254.912977505</v>
      </c>
      <c r="K113" s="196">
        <f t="shared" si="15"/>
        <v>21766942.484553155</v>
      </c>
      <c r="L113" s="197">
        <f t="shared" si="16"/>
        <v>32502705.737899713</v>
      </c>
    </row>
    <row r="114" spans="2:12">
      <c r="B114">
        <v>20277260.658589434</v>
      </c>
      <c r="C114">
        <v>4743766.594439528</v>
      </c>
      <c r="D114">
        <v>2.5475936155278173E-2</v>
      </c>
      <c r="E114">
        <v>0.38128604998931853</v>
      </c>
      <c r="F114" s="198">
        <f t="shared" si="10"/>
        <v>-6313366.594439528</v>
      </c>
      <c r="G114" s="196">
        <f t="shared" si="11"/>
        <v>-8859933.7396463677</v>
      </c>
      <c r="H114" s="196">
        <f t="shared" si="12"/>
        <v>-2575139.9413576256</v>
      </c>
      <c r="I114" s="196">
        <f t="shared" si="13"/>
        <v>1677291.2409166479</v>
      </c>
      <c r="J114" s="196">
        <f t="shared" si="14"/>
        <v>7733906.2216543891</v>
      </c>
      <c r="K114" s="196">
        <f t="shared" si="15"/>
        <v>12911662.158277348</v>
      </c>
      <c r="L114" s="197">
        <f t="shared" si="16"/>
        <v>4574419.3454048596</v>
      </c>
    </row>
    <row r="115" spans="2:12">
      <c r="B115">
        <v>20153202.917569507</v>
      </c>
      <c r="C115">
        <v>8761726.7372661512</v>
      </c>
      <c r="D115">
        <v>2.8414868617816703E-2</v>
      </c>
      <c r="E115">
        <v>0.28948789941099279</v>
      </c>
      <c r="F115" s="198">
        <f t="shared" si="10"/>
        <v>-10331326.737266151</v>
      </c>
      <c r="G115" s="196">
        <f t="shared" si="11"/>
        <v>-9561909.9827937093</v>
      </c>
      <c r="H115" s="196">
        <f t="shared" si="12"/>
        <v>-3150478.1578944731</v>
      </c>
      <c r="I115" s="196">
        <f t="shared" si="13"/>
        <v>1809689.1962879503</v>
      </c>
      <c r="J115" s="196">
        <f t="shared" si="14"/>
        <v>9828769.8710019272</v>
      </c>
      <c r="K115" s="196">
        <f t="shared" si="15"/>
        <v>17755996.970715407</v>
      </c>
      <c r="L115" s="197">
        <f t="shared" si="16"/>
        <v>6350741.1600509491</v>
      </c>
    </row>
    <row r="116" spans="2:12">
      <c r="B116">
        <v>20228736.228522599</v>
      </c>
      <c r="C116">
        <v>8780129.3984801769</v>
      </c>
      <c r="D116">
        <v>2.0473342081972715E-2</v>
      </c>
      <c r="E116">
        <v>0.312976470229194</v>
      </c>
      <c r="F116" s="198">
        <f t="shared" si="10"/>
        <v>-10349729.398480177</v>
      </c>
      <c r="G116" s="196">
        <f t="shared" si="11"/>
        <v>-9299945.6657197457</v>
      </c>
      <c r="H116" s="196">
        <f t="shared" si="12"/>
        <v>-2793586.2567948941</v>
      </c>
      <c r="I116" s="196">
        <f t="shared" si="13"/>
        <v>2024359.8793833491</v>
      </c>
      <c r="J116" s="196">
        <f t="shared" si="14"/>
        <v>9571948.6812398639</v>
      </c>
      <c r="K116" s="196">
        <f t="shared" si="15"/>
        <v>16762746.139521774</v>
      </c>
      <c r="L116" s="197">
        <f t="shared" si="16"/>
        <v>5915793.379150169</v>
      </c>
    </row>
    <row r="117" spans="2:12">
      <c r="B117">
        <v>20824762.718588825</v>
      </c>
      <c r="C117">
        <v>7681188.390758995</v>
      </c>
      <c r="D117">
        <v>1.6700643940549945E-2</v>
      </c>
      <c r="E117">
        <v>0.29235358745078893</v>
      </c>
      <c r="F117" s="198">
        <f t="shared" si="10"/>
        <v>-9250788.390758995</v>
      </c>
      <c r="G117" s="196">
        <f t="shared" si="11"/>
        <v>-9186952.6770923454</v>
      </c>
      <c r="H117" s="196">
        <f t="shared" si="12"/>
        <v>-2167199.3755668974</v>
      </c>
      <c r="I117" s="196">
        <f t="shared" si="13"/>
        <v>3043099.7260550037</v>
      </c>
      <c r="J117" s="196">
        <f t="shared" si="14"/>
        <v>11487852.756530022</v>
      </c>
      <c r="K117" s="196">
        <f t="shared" si="15"/>
        <v>19795298.734204628</v>
      </c>
      <c r="L117" s="197">
        <f t="shared" si="16"/>
        <v>13721310.773371415</v>
      </c>
    </row>
    <row r="118" spans="2:12">
      <c r="B118">
        <v>24266792.809839167</v>
      </c>
      <c r="C118">
        <v>5343363.7501144446</v>
      </c>
      <c r="D118">
        <v>1.5721610156559953E-2</v>
      </c>
      <c r="E118">
        <v>0.29721518601031527</v>
      </c>
      <c r="F118" s="198">
        <f t="shared" si="10"/>
        <v>-6912963.7501144446</v>
      </c>
      <c r="G118" s="196">
        <f t="shared" si="11"/>
        <v>-7812548.2405129541</v>
      </c>
      <c r="H118" s="196">
        <f t="shared" si="12"/>
        <v>1506915.9055720286</v>
      </c>
      <c r="I118" s="196">
        <f t="shared" si="13"/>
        <v>7691211.4861574937</v>
      </c>
      <c r="J118" s="196">
        <f t="shared" si="14"/>
        <v>17856029.841808654</v>
      </c>
      <c r="K118" s="196">
        <f t="shared" si="15"/>
        <v>27767903.606496569</v>
      </c>
      <c r="L118" s="197">
        <f t="shared" si="16"/>
        <v>40096548.849407345</v>
      </c>
    </row>
    <row r="119" spans="2:12">
      <c r="B119">
        <v>27657094.027527697</v>
      </c>
      <c r="C119">
        <v>8305230.8725241851</v>
      </c>
      <c r="D119">
        <v>1.0812402722251046E-2</v>
      </c>
      <c r="E119">
        <v>0.25113528855250711</v>
      </c>
      <c r="F119" s="198">
        <f t="shared" si="10"/>
        <v>-9874830.8725241851</v>
      </c>
      <c r="G119" s="196">
        <f t="shared" si="11"/>
        <v>-6684681.6899666879</v>
      </c>
      <c r="H119" s="196">
        <f t="shared" si="12"/>
        <v>5626651.3756645238</v>
      </c>
      <c r="I119" s="196">
        <f t="shared" si="13"/>
        <v>13890253.805846017</v>
      </c>
      <c r="J119" s="196">
        <f t="shared" si="14"/>
        <v>28335863.715934042</v>
      </c>
      <c r="K119" s="196">
        <f t="shared" si="15"/>
        <v>43455400.703538328</v>
      </c>
      <c r="L119" s="197">
        <f t="shared" si="16"/>
        <v>74748657.038492039</v>
      </c>
    </row>
    <row r="120" spans="2:12">
      <c r="B120">
        <v>15619373.149815364</v>
      </c>
      <c r="C120">
        <v>4690481.2768944362</v>
      </c>
      <c r="D120">
        <v>1.3286233100375378E-2</v>
      </c>
      <c r="E120">
        <v>0.26641132847071747</v>
      </c>
      <c r="F120" s="198">
        <f t="shared" si="10"/>
        <v>-6260081.2768944362</v>
      </c>
      <c r="G120" s="196">
        <f t="shared" si="11"/>
        <v>-11414936.683316594</v>
      </c>
      <c r="H120" s="196">
        <f t="shared" si="12"/>
        <v>-7960620.5061056595</v>
      </c>
      <c r="I120" s="196">
        <f t="shared" si="13"/>
        <v>-4244510.6830765167</v>
      </c>
      <c r="J120" s="196">
        <f t="shared" si="14"/>
        <v>1759552.0213276483</v>
      </c>
      <c r="K120" s="196">
        <f t="shared" si="15"/>
        <v>7929629.5157882376</v>
      </c>
      <c r="L120" s="197">
        <f t="shared" si="16"/>
        <v>-20190967.612277322</v>
      </c>
    </row>
    <row r="121" spans="2:12">
      <c r="B121">
        <v>21992095.706045717</v>
      </c>
      <c r="C121">
        <v>4624286.6298409989</v>
      </c>
      <c r="D121">
        <v>2.0001525925473801E-2</v>
      </c>
      <c r="E121">
        <v>0.26681875057222204</v>
      </c>
      <c r="F121" s="198">
        <f t="shared" si="10"/>
        <v>-6193886.6298409989</v>
      </c>
      <c r="G121" s="196">
        <f t="shared" si="11"/>
        <v>-8939255.5715401005</v>
      </c>
      <c r="H121" s="196">
        <f t="shared" si="12"/>
        <v>-1045417.2966005612</v>
      </c>
      <c r="I121" s="196">
        <f t="shared" si="13"/>
        <v>4816879.5202367045</v>
      </c>
      <c r="J121" s="196">
        <f t="shared" si="14"/>
        <v>14710752.492353167</v>
      </c>
      <c r="K121" s="196">
        <f t="shared" si="15"/>
        <v>24834928.773592632</v>
      </c>
      <c r="L121" s="197">
        <f t="shared" si="16"/>
        <v>28184001.288200844</v>
      </c>
    </row>
    <row r="122" spans="2:12">
      <c r="B122">
        <v>25609912.411877804</v>
      </c>
      <c r="C122">
        <v>7096697.8972746972</v>
      </c>
      <c r="D122">
        <v>1.5326090273751029E-2</v>
      </c>
      <c r="E122">
        <v>0.26976683858760336</v>
      </c>
      <c r="F122" s="198">
        <f t="shared" si="10"/>
        <v>-8666297.8972746972</v>
      </c>
      <c r="G122" s="196">
        <f t="shared" si="11"/>
        <v>-7446381.6418861756</v>
      </c>
      <c r="H122" s="196">
        <f t="shared" si="12"/>
        <v>3064936.1937456876</v>
      </c>
      <c r="I122" s="196">
        <f t="shared" si="13"/>
        <v>10152145.999908371</v>
      </c>
      <c r="J122" s="196">
        <f t="shared" si="14"/>
        <v>22234985.505422223</v>
      </c>
      <c r="K122" s="196">
        <f t="shared" si="15"/>
        <v>34529669.404332757</v>
      </c>
      <c r="L122" s="197">
        <f t="shared" si="16"/>
        <v>53869057.564248167</v>
      </c>
    </row>
    <row r="123" spans="2:12">
      <c r="B123">
        <v>18498336.741233557</v>
      </c>
      <c r="C123">
        <v>5477263.7104403824</v>
      </c>
      <c r="D123">
        <v>1.9298989837336342E-2</v>
      </c>
      <c r="E123">
        <v>0.34473708304086431</v>
      </c>
      <c r="F123" s="198">
        <f t="shared" si="10"/>
        <v>-7046863.7104403824</v>
      </c>
      <c r="G123" s="196">
        <f t="shared" si="11"/>
        <v>-9714885.4735817071</v>
      </c>
      <c r="H123" s="196">
        <f t="shared" si="12"/>
        <v>-4334288.3885763781</v>
      </c>
      <c r="I123" s="196">
        <f t="shared" si="13"/>
        <v>-179175.04838255639</v>
      </c>
      <c r="J123" s="196">
        <f t="shared" si="14"/>
        <v>5919086.5306371152</v>
      </c>
      <c r="K123" s="196">
        <f t="shared" si="15"/>
        <v>11453925.78569117</v>
      </c>
      <c r="L123" s="197">
        <f t="shared" si="16"/>
        <v>-3902200.3046527412</v>
      </c>
    </row>
    <row r="124" spans="2:12">
      <c r="B124">
        <v>15269173.253578296</v>
      </c>
      <c r="C124">
        <v>6836039.3078402057</v>
      </c>
      <c r="D124">
        <v>1.8468276009399702E-2</v>
      </c>
      <c r="E124">
        <v>0.25446790978728601</v>
      </c>
      <c r="F124" s="198">
        <f t="shared" si="10"/>
        <v>-8405639.3078402057</v>
      </c>
      <c r="G124" s="196">
        <f t="shared" si="11"/>
        <v>-11696264.229348361</v>
      </c>
      <c r="H124" s="196">
        <f t="shared" si="12"/>
        <v>-8600286.8473022114</v>
      </c>
      <c r="I124" s="196">
        <f t="shared" si="13"/>
        <v>-5011994.8231901508</v>
      </c>
      <c r="J124" s="196">
        <f t="shared" si="14"/>
        <v>895846.96332952823</v>
      </c>
      <c r="K124" s="196">
        <f t="shared" si="15"/>
        <v>7085555.1743085515</v>
      </c>
      <c r="L124" s="197">
        <f t="shared" si="16"/>
        <v>-25732783.070042856</v>
      </c>
    </row>
    <row r="125" spans="2:12">
      <c r="B125">
        <v>26156956.694235053</v>
      </c>
      <c r="C125">
        <v>5328394.4212164674</v>
      </c>
      <c r="D125">
        <v>1.4913480025635547E-2</v>
      </c>
      <c r="E125">
        <v>0.38816187017426074</v>
      </c>
      <c r="F125" s="198">
        <f t="shared" si="10"/>
        <v>-6897994.4212164674</v>
      </c>
      <c r="G125" s="196">
        <f t="shared" si="11"/>
        <v>-6609421.9373919601</v>
      </c>
      <c r="H125" s="196">
        <f t="shared" si="12"/>
        <v>3079373.5677293795</v>
      </c>
      <c r="I125" s="196">
        <f t="shared" si="13"/>
        <v>8385760.5025962703</v>
      </c>
      <c r="J125" s="196">
        <f t="shared" si="14"/>
        <v>16369763.618848307</v>
      </c>
      <c r="K125" s="196">
        <f t="shared" si="15"/>
        <v>23069376.088232059</v>
      </c>
      <c r="L125" s="197">
        <f t="shared" si="16"/>
        <v>37396857.41879759</v>
      </c>
    </row>
    <row r="126" spans="2:12">
      <c r="B126">
        <v>19858851.893673513</v>
      </c>
      <c r="C126">
        <v>5684499.6490371414</v>
      </c>
      <c r="D126">
        <v>1.2064271980956449E-2</v>
      </c>
      <c r="E126">
        <v>0.2729575487533189</v>
      </c>
      <c r="F126" s="198">
        <f t="shared" si="10"/>
        <v>-7254099.6490371414</v>
      </c>
      <c r="G126" s="196">
        <f t="shared" si="11"/>
        <v>-9670567.2241451479</v>
      </c>
      <c r="H126" s="196">
        <f t="shared" si="12"/>
        <v>-3189681.2050514999</v>
      </c>
      <c r="I126" s="196">
        <f t="shared" si="13"/>
        <v>1937396.2723098591</v>
      </c>
      <c r="J126" s="196">
        <f t="shared" si="14"/>
        <v>10429449.50470998</v>
      </c>
      <c r="K126" s="196">
        <f t="shared" si="15"/>
        <v>19043334.204349179</v>
      </c>
      <c r="L126" s="197">
        <f t="shared" si="16"/>
        <v>11295831.903135227</v>
      </c>
    </row>
    <row r="127" spans="2:12">
      <c r="B127">
        <v>27267983.031708732</v>
      </c>
      <c r="C127">
        <v>8746894.7416608185</v>
      </c>
      <c r="D127">
        <v>2.6104007080294193E-2</v>
      </c>
      <c r="E127">
        <v>0.36237983336893831</v>
      </c>
      <c r="F127" s="198">
        <f t="shared" si="10"/>
        <v>-10316494.741660818</v>
      </c>
      <c r="G127" s="196">
        <f t="shared" si="11"/>
        <v>-6439024.6975052385</v>
      </c>
      <c r="H127" s="196">
        <f t="shared" si="12"/>
        <v>3965043.6475303601</v>
      </c>
      <c r="I127" s="196">
        <f t="shared" si="13"/>
        <v>9806967.7245526481</v>
      </c>
      <c r="J127" s="196">
        <f t="shared" si="14"/>
        <v>18889346.410138138</v>
      </c>
      <c r="K127" s="196">
        <f t="shared" si="15"/>
        <v>26848200.781391937</v>
      </c>
      <c r="L127" s="197">
        <f t="shared" si="16"/>
        <v>42754039.124447025</v>
      </c>
    </row>
    <row r="128" spans="2:12">
      <c r="B128">
        <v>24167455.061494797</v>
      </c>
      <c r="C128">
        <v>5526978.3623767812</v>
      </c>
      <c r="D128">
        <v>2.2660908841212194E-2</v>
      </c>
      <c r="E128">
        <v>0.33348490859706414</v>
      </c>
      <c r="F128" s="198">
        <f t="shared" si="10"/>
        <v>-7096578.3623767812</v>
      </c>
      <c r="G128" s="196">
        <f t="shared" si="11"/>
        <v>-7701588.1910301168</v>
      </c>
      <c r="H128" s="196">
        <f t="shared" si="12"/>
        <v>1156422.5091330442</v>
      </c>
      <c r="I128" s="196">
        <f t="shared" si="13"/>
        <v>6744791.4121119399</v>
      </c>
      <c r="J128" s="196">
        <f t="shared" si="14"/>
        <v>15535008.388785994</v>
      </c>
      <c r="K128" s="196">
        <f t="shared" si="15"/>
        <v>23625487.674469639</v>
      </c>
      <c r="L128" s="197">
        <f t="shared" si="16"/>
        <v>32263543.431093719</v>
      </c>
    </row>
    <row r="129" spans="2:12">
      <c r="B129">
        <v>29576555.681020539</v>
      </c>
      <c r="C129">
        <v>7461317.7892391738</v>
      </c>
      <c r="D129">
        <v>2.1524399548326058E-2</v>
      </c>
      <c r="E129">
        <v>0.31458784752952668</v>
      </c>
      <c r="F129" s="198">
        <f t="shared" si="10"/>
        <v>-9030917.7892391738</v>
      </c>
      <c r="G129" s="196">
        <f t="shared" si="11"/>
        <v>-5748326.737617543</v>
      </c>
      <c r="H129" s="196">
        <f t="shared" si="12"/>
        <v>6749738.7331305016</v>
      </c>
      <c r="I129" s="196">
        <f t="shared" si="13"/>
        <v>14062520.280456997</v>
      </c>
      <c r="J129" s="196">
        <f t="shared" si="14"/>
        <v>26126340.242062837</v>
      </c>
      <c r="K129" s="196">
        <f t="shared" si="15"/>
        <v>37554644.363158114</v>
      </c>
      <c r="L129" s="197">
        <f t="shared" si="16"/>
        <v>69713999.091951728</v>
      </c>
    </row>
    <row r="130" spans="2:12">
      <c r="B130">
        <v>22059389.01944029</v>
      </c>
      <c r="C130">
        <v>5557191.686758019</v>
      </c>
      <c r="D130">
        <v>1.5647144993438521E-2</v>
      </c>
      <c r="E130">
        <v>0.27543870357371747</v>
      </c>
      <c r="F130" s="198">
        <f t="shared" si="10"/>
        <v>-7126791.686758019</v>
      </c>
      <c r="G130" s="196">
        <f t="shared" si="11"/>
        <v>-8814061.6681391913</v>
      </c>
      <c r="H130" s="196">
        <f t="shared" si="12"/>
        <v>-851480.42271678918</v>
      </c>
      <c r="I130" s="196">
        <f t="shared" si="13"/>
        <v>4954022.3166105635</v>
      </c>
      <c r="J130" s="196">
        <f t="shared" si="14"/>
        <v>14649687.670611918</v>
      </c>
      <c r="K130" s="196">
        <f t="shared" si="15"/>
        <v>24438442.076364841</v>
      </c>
      <c r="L130" s="197">
        <f t="shared" si="16"/>
        <v>27249818.285973322</v>
      </c>
    </row>
    <row r="131" spans="2:12">
      <c r="B131">
        <v>19879909.665211953</v>
      </c>
      <c r="C131">
        <v>5652775.6584368423</v>
      </c>
      <c r="D131">
        <v>2.2181157872249516E-2</v>
      </c>
      <c r="E131">
        <v>0.34308908352916045</v>
      </c>
      <c r="F131" s="198">
        <f t="shared" si="10"/>
        <v>-7222375.6584368423</v>
      </c>
      <c r="G131" s="196">
        <f t="shared" si="11"/>
        <v>-9234074.2082568873</v>
      </c>
      <c r="H131" s="196">
        <f t="shared" si="12"/>
        <v>-3045799.6799344346</v>
      </c>
      <c r="I131" s="196">
        <f t="shared" si="13"/>
        <v>1426285.1385576883</v>
      </c>
      <c r="J131" s="196">
        <f t="shared" si="14"/>
        <v>8114773.3585474705</v>
      </c>
      <c r="K131" s="196">
        <f t="shared" si="15"/>
        <v>14193372.13761965</v>
      </c>
      <c r="L131" s="197">
        <f t="shared" si="16"/>
        <v>4232181.0880966466</v>
      </c>
    </row>
    <row r="132" spans="2:12">
      <c r="B132">
        <v>28910946.989349037</v>
      </c>
      <c r="C132">
        <v>6226691.4883877067</v>
      </c>
      <c r="D132">
        <v>2.2737205114902188E-2</v>
      </c>
      <c r="E132">
        <v>0.32638935514389478</v>
      </c>
      <c r="F132" s="198">
        <f t="shared" si="10"/>
        <v>-7796291.4883877067</v>
      </c>
      <c r="G132" s="196">
        <f t="shared" si="11"/>
        <v>-5961082.6227617236</v>
      </c>
      <c r="H132" s="196">
        <f t="shared" si="12"/>
        <v>5925601.377647968</v>
      </c>
      <c r="I132" s="196">
        <f t="shared" si="13"/>
        <v>12808470.496971382</v>
      </c>
      <c r="J132" s="196">
        <f t="shared" si="14"/>
        <v>24004063.230022807</v>
      </c>
      <c r="K132" s="196">
        <f t="shared" si="15"/>
        <v>34410555.342020273</v>
      </c>
      <c r="L132" s="197">
        <f t="shared" si="16"/>
        <v>63391316.335512996</v>
      </c>
    </row>
    <row r="133" spans="2:12">
      <c r="B133">
        <v>21933042.390209664</v>
      </c>
      <c r="C133">
        <v>7141743.2172612688</v>
      </c>
      <c r="D133">
        <v>1.000244148075808E-2</v>
      </c>
      <c r="E133">
        <v>0.38224738303781247</v>
      </c>
      <c r="F133" s="198">
        <f t="shared" si="10"/>
        <v>-8711343.2172612697</v>
      </c>
      <c r="G133" s="196">
        <f t="shared" si="11"/>
        <v>-8133191.8139362661</v>
      </c>
      <c r="H133" s="196">
        <f t="shared" si="12"/>
        <v>-725507.03268654225</v>
      </c>
      <c r="I133" s="196">
        <f t="shared" si="13"/>
        <v>3891418.3144601565</v>
      </c>
      <c r="J133" s="196">
        <f t="shared" si="14"/>
        <v>10619138.591670584</v>
      </c>
      <c r="K133" s="196">
        <f t="shared" si="15"/>
        <v>16346165.473789128</v>
      </c>
      <c r="L133" s="197">
        <f t="shared" si="16"/>
        <v>13286680.316035789</v>
      </c>
    </row>
    <row r="134" spans="2:12">
      <c r="B134">
        <v>27252876.369518112</v>
      </c>
      <c r="C134">
        <v>5580401.0132145146</v>
      </c>
      <c r="D134">
        <v>2.3193762016663105E-2</v>
      </c>
      <c r="E134">
        <v>0.37896511734366894</v>
      </c>
      <c r="F134" s="198">
        <f t="shared" ref="F134:F197" si="17">-C134+$C$52</f>
        <v>-7150001.0132145146</v>
      </c>
      <c r="G134" s="196">
        <f t="shared" ref="G134:G197" si="18">($D$29*B134*((1+40%)^($D$24-1))*($C$32+$C$33)-D134*((1+40%)^($D$24-1))*$D$29*B134*($C$32+$C$33)+SUM($D$38:$D$41)+SUM($D$47:$D$51))/((1+E134)^$D$24)</f>
        <v>-6337688.4350736942</v>
      </c>
      <c r="H134" s="196">
        <f t="shared" ref="H134:H197" si="19">($E$29*B134*((1+40%)^($E$24-1))*($C$32+$C$33)-D134*$E$29*B134*((1+40%)^($E$24-1))*($C$32+$C$33)+SUM($E$38:$E$41)+SUM($E$47:$E$51))/((1+E134)^$E$24)</f>
        <v>3931593.6884986414</v>
      </c>
      <c r="I134" s="196">
        <f t="shared" ref="I134:I197" si="20">($F$29*B134*((1+40%)^($F$24-1))*($C$32+$C$33)-D134*$F$29*B134*((1+40%)^($F$24-1))*($C$32+$C$33)+SUM($F$38:$F$41)+SUM($F$47:$F$51))/((1+E134)^$F$24)</f>
        <v>9531230.4820542429</v>
      </c>
      <c r="J134" s="196">
        <f t="shared" ref="J134:J197" si="21">($G$29*B134*((1+40%)^($G$24-1))*($C$32+$C$33)-D134*$G$29*B134*((1+40%)^($G$24-1))*($C$32+$C$33)+SUM($G$38:$G$41)+SUM($G$47:$G$51))/((1+E134)^$G$24)</f>
        <v>18093922.436301209</v>
      </c>
      <c r="K134" s="196">
        <f t="shared" ref="K134:K197" si="22">($H$29*B134*((1+40%)^($H$24-1))*($C$32+$C$33)-D134*$H$29*B134*((1+40%)^($H$24-1))*($C$32+$C$33)+SUM($H$38:$H$41)+SUM($H$47:$H$51))/((1+E134)^$H$24)</f>
        <v>25388476.959864739</v>
      </c>
      <c r="L134" s="197">
        <f t="shared" ref="L134:L197" si="23">SUM(F134:K134)</f>
        <v>43457534.118430629</v>
      </c>
    </row>
    <row r="135" spans="2:12">
      <c r="B135">
        <v>21446424.756614886</v>
      </c>
      <c r="C135">
        <v>8679326.7616809607</v>
      </c>
      <c r="D135">
        <v>2.3296304208502455E-2</v>
      </c>
      <c r="E135">
        <v>0.32623371074556717</v>
      </c>
      <c r="F135" s="198">
        <f t="shared" si="17"/>
        <v>-10248926.761680961</v>
      </c>
      <c r="G135" s="196">
        <f t="shared" si="18"/>
        <v>-8771591.0214124396</v>
      </c>
      <c r="H135" s="196">
        <f t="shared" si="19"/>
        <v>-1575477.8865229953</v>
      </c>
      <c r="I135" s="196">
        <f t="shared" si="20"/>
        <v>3419771.8689759364</v>
      </c>
      <c r="J135" s="196">
        <f t="shared" si="21"/>
        <v>11183293.537130721</v>
      </c>
      <c r="K135" s="196">
        <f t="shared" si="22"/>
        <v>18422115.372657355</v>
      </c>
      <c r="L135" s="197">
        <f t="shared" si="23"/>
        <v>12429185.109147619</v>
      </c>
    </row>
    <row r="136" spans="2:12">
      <c r="B136">
        <v>20970336.008789331</v>
      </c>
      <c r="C136">
        <v>4988631.8552201912</v>
      </c>
      <c r="D136">
        <v>2.0044251838740194E-2</v>
      </c>
      <c r="E136">
        <v>0.35625476851710564</v>
      </c>
      <c r="F136" s="198">
        <f t="shared" si="17"/>
        <v>-6558231.8552201912</v>
      </c>
      <c r="G136" s="196">
        <f t="shared" si="18"/>
        <v>-8726640.8189694937</v>
      </c>
      <c r="H136" s="196">
        <f t="shared" si="19"/>
        <v>-1896092.724567309</v>
      </c>
      <c r="I136" s="196">
        <f t="shared" si="20"/>
        <v>2720692.9740926479</v>
      </c>
      <c r="J136" s="196">
        <f t="shared" si="21"/>
        <v>9588334.900018625</v>
      </c>
      <c r="K136" s="196">
        <f t="shared" si="22"/>
        <v>15694200.038696129</v>
      </c>
      <c r="L136" s="197">
        <f t="shared" si="23"/>
        <v>10822262.514050405</v>
      </c>
    </row>
    <row r="137" spans="2:12">
      <c r="B137">
        <v>15899075.289162878</v>
      </c>
      <c r="C137">
        <v>7941022.9804376354</v>
      </c>
      <c r="D137">
        <v>2.0378734702597122E-2</v>
      </c>
      <c r="E137">
        <v>0.32336802270577103</v>
      </c>
      <c r="F137" s="198">
        <f t="shared" si="17"/>
        <v>-9510622.9804376364</v>
      </c>
      <c r="G137" s="196">
        <f t="shared" si="18"/>
        <v>-10860744.553517438</v>
      </c>
      <c r="H137" s="196">
        <f t="shared" si="19"/>
        <v>-7121809.6327168588</v>
      </c>
      <c r="I137" s="196">
        <f t="shared" si="20"/>
        <v>-3508523.5900486871</v>
      </c>
      <c r="J137" s="196">
        <f t="shared" si="21"/>
        <v>1764771.9160089125</v>
      </c>
      <c r="K137" s="196">
        <f t="shared" si="22"/>
        <v>6725399.8588387379</v>
      </c>
      <c r="L137" s="197">
        <f t="shared" si="23"/>
        <v>-22511528.981872968</v>
      </c>
    </row>
    <row r="138" spans="2:12">
      <c r="B138">
        <v>28661000.396740623</v>
      </c>
      <c r="C138">
        <v>8596102.7863399163</v>
      </c>
      <c r="D138">
        <v>1.2393871883297219E-2</v>
      </c>
      <c r="E138">
        <v>0.25748008667256689</v>
      </c>
      <c r="F138" s="198">
        <f t="shared" si="17"/>
        <v>-10165702.786339916</v>
      </c>
      <c r="G138" s="196">
        <f t="shared" si="18"/>
        <v>-6266581.3682974949</v>
      </c>
      <c r="H138" s="196">
        <f t="shared" si="19"/>
        <v>6652439.8161447737</v>
      </c>
      <c r="I138" s="196">
        <f t="shared" si="20"/>
        <v>15110367.583004329</v>
      </c>
      <c r="J138" s="196">
        <f t="shared" si="21"/>
        <v>29827622.996323712</v>
      </c>
      <c r="K138" s="196">
        <f t="shared" si="22"/>
        <v>45079703.521135487</v>
      </c>
      <c r="L138" s="197">
        <f t="shared" si="23"/>
        <v>80237849.761970893</v>
      </c>
    </row>
    <row r="139" spans="2:12">
      <c r="B139">
        <v>26083712.27149266</v>
      </c>
      <c r="C139">
        <v>6885753.9597766045</v>
      </c>
      <c r="D139">
        <v>1.3025605029450361E-2</v>
      </c>
      <c r="E139">
        <v>0.25290231025116733</v>
      </c>
      <c r="F139" s="198">
        <f t="shared" si="17"/>
        <v>-8455353.9597766045</v>
      </c>
      <c r="G139" s="196">
        <f t="shared" si="18"/>
        <v>-7332280.5680221748</v>
      </c>
      <c r="H139" s="196">
        <f t="shared" si="19"/>
        <v>3753785.6138268206</v>
      </c>
      <c r="I139" s="196">
        <f t="shared" si="20"/>
        <v>11370485.98510932</v>
      </c>
      <c r="J139" s="196">
        <f t="shared" si="21"/>
        <v>24617492.380864456</v>
      </c>
      <c r="K139" s="196">
        <f t="shared" si="22"/>
        <v>38450109.524071895</v>
      </c>
      <c r="L139" s="197">
        <f t="shared" si="23"/>
        <v>62404238.976073712</v>
      </c>
    </row>
    <row r="140" spans="2:12">
      <c r="B140">
        <v>29135715.81163976</v>
      </c>
      <c r="C140">
        <v>8129581.5912350845</v>
      </c>
      <c r="D140">
        <v>2.3902401806695759E-2</v>
      </c>
      <c r="E140">
        <v>0.33594317453535572</v>
      </c>
      <c r="F140" s="198">
        <f t="shared" si="17"/>
        <v>-9699181.5912350845</v>
      </c>
      <c r="G140" s="196">
        <f t="shared" si="18"/>
        <v>-5847557.6710846256</v>
      </c>
      <c r="H140" s="196">
        <f t="shared" si="19"/>
        <v>6029073.2471272117</v>
      </c>
      <c r="I140" s="196">
        <f t="shared" si="20"/>
        <v>12769206.921939973</v>
      </c>
      <c r="J140" s="196">
        <f t="shared" si="21"/>
        <v>23641507.061073948</v>
      </c>
      <c r="K140" s="196">
        <f t="shared" si="22"/>
        <v>33589918.951687597</v>
      </c>
      <c r="L140" s="197">
        <f t="shared" si="23"/>
        <v>60482966.919509023</v>
      </c>
    </row>
    <row r="141" spans="2:12">
      <c r="B141">
        <v>19186376.537369914</v>
      </c>
      <c r="C141">
        <v>5176229.1329691457</v>
      </c>
      <c r="D141">
        <v>1.4549699392681661E-2</v>
      </c>
      <c r="E141">
        <v>0.36605121005890073</v>
      </c>
      <c r="F141" s="198">
        <f t="shared" si="17"/>
        <v>-6745829.1329691457</v>
      </c>
      <c r="G141" s="196">
        <f t="shared" si="18"/>
        <v>-9277372.8624460101</v>
      </c>
      <c r="H141" s="196">
        <f t="shared" si="19"/>
        <v>-3458871.6568070399</v>
      </c>
      <c r="I141" s="196">
        <f t="shared" si="20"/>
        <v>730048.85241280089</v>
      </c>
      <c r="J141" s="196">
        <f t="shared" si="21"/>
        <v>6753160.8576020012</v>
      </c>
      <c r="K141" s="196">
        <f t="shared" si="22"/>
        <v>12035105.507373955</v>
      </c>
      <c r="L141" s="197">
        <f t="shared" si="23"/>
        <v>36241.565166562796</v>
      </c>
    </row>
    <row r="142" spans="2:12">
      <c r="B142">
        <v>28407391.582995087</v>
      </c>
      <c r="C142">
        <v>6101443.5254982151</v>
      </c>
      <c r="D142">
        <v>1.8000122074037901E-2</v>
      </c>
      <c r="E142">
        <v>0.30167851802117984</v>
      </c>
      <c r="F142" s="198">
        <f t="shared" si="17"/>
        <v>-7671043.5254982151</v>
      </c>
      <c r="G142" s="196">
        <f t="shared" si="18"/>
        <v>-6214330.7255429905</v>
      </c>
      <c r="H142" s="196">
        <f t="shared" si="19"/>
        <v>5771623.9393797107</v>
      </c>
      <c r="I142" s="196">
        <f t="shared" si="20"/>
        <v>13065730.863397785</v>
      </c>
      <c r="J142" s="196">
        <f t="shared" si="21"/>
        <v>25202745.425969951</v>
      </c>
      <c r="K142" s="196">
        <f t="shared" si="22"/>
        <v>36943097.474200137</v>
      </c>
      <c r="L142" s="197">
        <f t="shared" si="23"/>
        <v>67097823.451906376</v>
      </c>
    </row>
    <row r="143" spans="2:12">
      <c r="B143">
        <v>19138767.66258736</v>
      </c>
      <c r="C143">
        <v>5682027.6497695856</v>
      </c>
      <c r="D143">
        <v>1.5796685689870905E-2</v>
      </c>
      <c r="E143">
        <v>0.30113834040345472</v>
      </c>
      <c r="F143" s="198">
        <f t="shared" si="17"/>
        <v>-7251627.6497695856</v>
      </c>
      <c r="G143" s="196">
        <f t="shared" si="18"/>
        <v>-9767958.4332855064</v>
      </c>
      <c r="H143" s="196">
        <f t="shared" si="19"/>
        <v>-3888109.9698901647</v>
      </c>
      <c r="I143" s="196">
        <f t="shared" si="20"/>
        <v>748494.87099977117</v>
      </c>
      <c r="J143" s="196">
        <f t="shared" si="21"/>
        <v>8070870.8856598418</v>
      </c>
      <c r="K143" s="196">
        <f t="shared" si="22"/>
        <v>15181466.031140421</v>
      </c>
      <c r="L143" s="197">
        <f t="shared" si="23"/>
        <v>3093135.7348547745</v>
      </c>
    </row>
    <row r="144" spans="2:12">
      <c r="B144">
        <v>24716788.232062746</v>
      </c>
      <c r="C144">
        <v>7964644.306772057</v>
      </c>
      <c r="D144">
        <v>2.4983367412335582E-2</v>
      </c>
      <c r="E144">
        <v>0.25610217596972562</v>
      </c>
      <c r="F144" s="198">
        <f t="shared" si="17"/>
        <v>-9534244.306772057</v>
      </c>
      <c r="G144" s="196">
        <f t="shared" si="18"/>
        <v>-7981370.045860636</v>
      </c>
      <c r="H144" s="196">
        <f t="shared" si="19"/>
        <v>1852127.0498675683</v>
      </c>
      <c r="I144" s="196">
        <f t="shared" si="20"/>
        <v>8795221.2222920693</v>
      </c>
      <c r="J144" s="196">
        <f t="shared" si="21"/>
        <v>20778134.738729205</v>
      </c>
      <c r="K144" s="196">
        <f t="shared" si="22"/>
        <v>33234781.19574469</v>
      </c>
      <c r="L144" s="197">
        <f t="shared" si="23"/>
        <v>47144649.854000837</v>
      </c>
    </row>
    <row r="145" spans="2:12">
      <c r="B145">
        <v>28311716.055787835</v>
      </c>
      <c r="C145">
        <v>7515564.4398327582</v>
      </c>
      <c r="D145">
        <v>1.8631855220191045E-2</v>
      </c>
      <c r="E145">
        <v>0.38899044770653401</v>
      </c>
      <c r="F145" s="198">
        <f t="shared" si="17"/>
        <v>-9085164.4398327582</v>
      </c>
      <c r="G145" s="196">
        <f t="shared" si="18"/>
        <v>-5864762.1469041295</v>
      </c>
      <c r="H145" s="196">
        <f t="shared" si="19"/>
        <v>4964129.7531290948</v>
      </c>
      <c r="I145" s="196">
        <f t="shared" si="20"/>
        <v>10628279.971228277</v>
      </c>
      <c r="J145" s="196">
        <f t="shared" si="21"/>
        <v>19275388.244330376</v>
      </c>
      <c r="K145" s="196">
        <f t="shared" si="22"/>
        <v>26508274.816646855</v>
      </c>
      <c r="L145" s="197">
        <f t="shared" si="23"/>
        <v>46426146.198597714</v>
      </c>
    </row>
    <row r="146" spans="2:12">
      <c r="B146">
        <v>28105716.116824854</v>
      </c>
      <c r="C146">
        <v>8499420.1483199559</v>
      </c>
      <c r="D146">
        <v>1.7255470442823571E-2</v>
      </c>
      <c r="E146">
        <v>0.34850459303567616</v>
      </c>
      <c r="F146" s="198">
        <f t="shared" si="17"/>
        <v>-10069020.148319956</v>
      </c>
      <c r="G146" s="196">
        <f t="shared" si="18"/>
        <v>-6102665.2535371464</v>
      </c>
      <c r="H146" s="196">
        <f t="shared" si="19"/>
        <v>5104321.2486632513</v>
      </c>
      <c r="I146" s="196">
        <f t="shared" si="20"/>
        <v>11414662.729086313</v>
      </c>
      <c r="J146" s="196">
        <f t="shared" si="21"/>
        <v>21427943.682195783</v>
      </c>
      <c r="K146" s="196">
        <f t="shared" si="22"/>
        <v>30404202.002962075</v>
      </c>
      <c r="L146" s="197">
        <f t="shared" si="23"/>
        <v>52179444.261050321</v>
      </c>
    </row>
    <row r="147" spans="2:12">
      <c r="B147">
        <v>29792626.728110597</v>
      </c>
      <c r="C147">
        <v>6390118.106631672</v>
      </c>
      <c r="D147">
        <v>2.3092440565202793E-2</v>
      </c>
      <c r="E147">
        <v>0.36601001007110812</v>
      </c>
      <c r="F147" s="198">
        <f t="shared" si="17"/>
        <v>-7959718.106631672</v>
      </c>
      <c r="G147" s="196">
        <f t="shared" si="18"/>
        <v>-5470444.0542335566</v>
      </c>
      <c r="H147" s="196">
        <f t="shared" si="19"/>
        <v>6410538.1382715106</v>
      </c>
      <c r="I147" s="196">
        <f t="shared" si="20"/>
        <v>12727213.771851394</v>
      </c>
      <c r="J147" s="196">
        <f t="shared" si="21"/>
        <v>22665952.930637904</v>
      </c>
      <c r="K147" s="196">
        <f t="shared" si="22"/>
        <v>31309905.048963394</v>
      </c>
      <c r="L147" s="197">
        <f t="shared" si="23"/>
        <v>59683447.728858978</v>
      </c>
    </row>
    <row r="148" spans="2:12">
      <c r="B148">
        <v>20607776.116214484</v>
      </c>
      <c r="C148">
        <v>8686605.4261909854</v>
      </c>
      <c r="D148">
        <v>2.9201635792107911E-2</v>
      </c>
      <c r="E148">
        <v>0.33873561815240943</v>
      </c>
      <c r="F148" s="198">
        <f t="shared" si="17"/>
        <v>-10256205.426190985</v>
      </c>
      <c r="G148" s="196">
        <f t="shared" si="18"/>
        <v>-9048083.2091573887</v>
      </c>
      <c r="H148" s="196">
        <f t="shared" si="19"/>
        <v>-2494234.1054694289</v>
      </c>
      <c r="I148" s="196">
        <f t="shared" si="20"/>
        <v>2148974.6639986509</v>
      </c>
      <c r="J148" s="196">
        <f t="shared" si="21"/>
        <v>9179996.2428267263</v>
      </c>
      <c r="K148" s="196">
        <f t="shared" si="22"/>
        <v>15611074.721584959</v>
      </c>
      <c r="L148" s="197">
        <f t="shared" si="23"/>
        <v>5141522.8875925373</v>
      </c>
    </row>
    <row r="149" spans="2:12">
      <c r="B149">
        <v>25781121.250038147</v>
      </c>
      <c r="C149">
        <v>7156575.2128666034</v>
      </c>
      <c r="D149">
        <v>2.379741813409833E-2</v>
      </c>
      <c r="E149">
        <v>0.37960600604266492</v>
      </c>
      <c r="F149" s="198">
        <f t="shared" si="17"/>
        <v>-8726175.2128666043</v>
      </c>
      <c r="G149" s="196">
        <f t="shared" si="18"/>
        <v>-6871943.3785363939</v>
      </c>
      <c r="H149" s="196">
        <f t="shared" si="19"/>
        <v>2549057.6582230018</v>
      </c>
      <c r="I149" s="196">
        <f t="shared" si="20"/>
        <v>7858357.3861628016</v>
      </c>
      <c r="J149" s="196">
        <f t="shared" si="21"/>
        <v>15880862.8466227</v>
      </c>
      <c r="K149" s="196">
        <f t="shared" si="22"/>
        <v>22715758.733144566</v>
      </c>
      <c r="L149" s="197">
        <f t="shared" si="23"/>
        <v>33405918.03275007</v>
      </c>
    </row>
    <row r="150" spans="2:12">
      <c r="B150">
        <v>24166081.728568375</v>
      </c>
      <c r="C150">
        <v>4622913.2969145784</v>
      </c>
      <c r="D150">
        <v>1.9898983733634447E-2</v>
      </c>
      <c r="E150">
        <v>0.3504913480025636</v>
      </c>
      <c r="F150" s="198">
        <f t="shared" si="17"/>
        <v>-6192513.2969145784</v>
      </c>
      <c r="G150" s="196">
        <f t="shared" si="18"/>
        <v>-7579905.0954212314</v>
      </c>
      <c r="H150" s="196">
        <f t="shared" si="19"/>
        <v>1192244.1670722791</v>
      </c>
      <c r="I150" s="196">
        <f t="shared" si="20"/>
        <v>6572808.0170181878</v>
      </c>
      <c r="J150" s="196">
        <f t="shared" si="21"/>
        <v>14873976.222930662</v>
      </c>
      <c r="K150" s="196">
        <f t="shared" si="22"/>
        <v>22305808.332903031</v>
      </c>
      <c r="L150" s="197">
        <f t="shared" si="23"/>
        <v>31172418.347588353</v>
      </c>
    </row>
    <row r="151" spans="2:12">
      <c r="B151">
        <v>19514603.106784265</v>
      </c>
      <c r="C151">
        <v>8982696.0051271096</v>
      </c>
      <c r="D151">
        <v>2.594103823969237E-2</v>
      </c>
      <c r="E151">
        <v>0.32044740134891814</v>
      </c>
      <c r="F151" s="198">
        <f t="shared" si="17"/>
        <v>-10552296.00512711</v>
      </c>
      <c r="G151" s="196">
        <f t="shared" si="18"/>
        <v>-9558713.2962255403</v>
      </c>
      <c r="H151" s="196">
        <f t="shared" si="19"/>
        <v>-3597138.1751618427</v>
      </c>
      <c r="I151" s="196">
        <f t="shared" si="20"/>
        <v>940085.98826918262</v>
      </c>
      <c r="J151" s="196">
        <f t="shared" si="21"/>
        <v>7916317.3098206501</v>
      </c>
      <c r="K151" s="196">
        <f t="shared" si="22"/>
        <v>14488480.299699035</v>
      </c>
      <c r="L151" s="197">
        <f t="shared" si="23"/>
        <v>-363263.87872562371</v>
      </c>
    </row>
    <row r="152" spans="2:12">
      <c r="B152">
        <v>17798394.726401564</v>
      </c>
      <c r="C152">
        <v>5211661.1224707784</v>
      </c>
      <c r="D152">
        <v>1.2736899929807428E-2</v>
      </c>
      <c r="E152">
        <v>0.34839930417798398</v>
      </c>
      <c r="F152" s="198">
        <f t="shared" si="17"/>
        <v>-6781261.1224707784</v>
      </c>
      <c r="G152" s="196">
        <f t="shared" si="18"/>
        <v>-9903952.5543257743</v>
      </c>
      <c r="H152" s="196">
        <f t="shared" si="19"/>
        <v>-4876599.6529873759</v>
      </c>
      <c r="I152" s="196">
        <f t="shared" si="20"/>
        <v>-874492.87105293397</v>
      </c>
      <c r="J152" s="196">
        <f t="shared" si="21"/>
        <v>4918829.7641307171</v>
      </c>
      <c r="K152" s="196">
        <f t="shared" si="22"/>
        <v>10150449.691411182</v>
      </c>
      <c r="L152" s="197">
        <f t="shared" si="23"/>
        <v>-7367026.7452949658</v>
      </c>
    </row>
    <row r="153" spans="2:12">
      <c r="B153">
        <v>29930875.576036867</v>
      </c>
      <c r="C153">
        <v>5596469.0084536271</v>
      </c>
      <c r="D153">
        <v>2.3705252235480818E-2</v>
      </c>
      <c r="E153">
        <v>0.26907101657155064</v>
      </c>
      <c r="F153" s="198">
        <f t="shared" si="17"/>
        <v>-7166069.0084536271</v>
      </c>
      <c r="G153" s="196">
        <f t="shared" si="18"/>
        <v>-5841404.3972987821</v>
      </c>
      <c r="H153" s="196">
        <f t="shared" si="19"/>
        <v>7558169.3899444388</v>
      </c>
      <c r="I153" s="196">
        <f t="shared" si="20"/>
        <v>16043446.387922503</v>
      </c>
      <c r="J153" s="196">
        <f t="shared" si="21"/>
        <v>30670538.716500737</v>
      </c>
      <c r="K153" s="196">
        <f t="shared" si="22"/>
        <v>45558618.862801522</v>
      </c>
      <c r="L153" s="197">
        <f t="shared" si="23"/>
        <v>86823299.95141679</v>
      </c>
    </row>
    <row r="154" spans="2:12">
      <c r="B154">
        <v>25164036.988433484</v>
      </c>
      <c r="C154">
        <v>6487899.4109927667</v>
      </c>
      <c r="D154">
        <v>2.8360545670949429E-2</v>
      </c>
      <c r="E154">
        <v>0.36450392162846768</v>
      </c>
      <c r="F154" s="198">
        <f t="shared" si="17"/>
        <v>-8057499.4109927667</v>
      </c>
      <c r="G154" s="196">
        <f t="shared" si="18"/>
        <v>-7216072.7730425559</v>
      </c>
      <c r="H154" s="196">
        <f t="shared" si="19"/>
        <v>1910091.4637894873</v>
      </c>
      <c r="I154" s="196">
        <f t="shared" si="20"/>
        <v>7275578.8704071473</v>
      </c>
      <c r="J154" s="196">
        <f t="shared" si="21"/>
        <v>15471584.37966877</v>
      </c>
      <c r="K154" s="196">
        <f t="shared" si="22"/>
        <v>22637919.576513514</v>
      </c>
      <c r="L154" s="197">
        <f t="shared" si="23"/>
        <v>32021602.106343597</v>
      </c>
    </row>
    <row r="155" spans="2:12">
      <c r="B155">
        <v>19334696.493423261</v>
      </c>
      <c r="C155">
        <v>6638142.0331431013</v>
      </c>
      <c r="D155">
        <v>1.6825769829401531E-2</v>
      </c>
      <c r="E155">
        <v>0.36779076509903258</v>
      </c>
      <c r="F155" s="198">
        <f t="shared" si="17"/>
        <v>-8207742.0331431013</v>
      </c>
      <c r="G155" s="196">
        <f t="shared" si="18"/>
        <v>-9227484.050722247</v>
      </c>
      <c r="H155" s="196">
        <f t="shared" si="19"/>
        <v>-3351465.5727719311</v>
      </c>
      <c r="I155" s="196">
        <f t="shared" si="20"/>
        <v>846981.62768448039</v>
      </c>
      <c r="J155" s="196">
        <f t="shared" si="21"/>
        <v>6877444.7670988385</v>
      </c>
      <c r="K155" s="196">
        <f t="shared" si="22"/>
        <v>12150586.365694333</v>
      </c>
      <c r="L155" s="197">
        <f t="shared" si="23"/>
        <v>-911678.89615962841</v>
      </c>
    </row>
    <row r="156" spans="2:12">
      <c r="B156">
        <v>15434430.982390819</v>
      </c>
      <c r="C156">
        <v>4576219.977416303</v>
      </c>
      <c r="D156">
        <v>2.8813440351573225E-2</v>
      </c>
      <c r="E156">
        <v>0.2783959471419416</v>
      </c>
      <c r="F156" s="198">
        <f t="shared" si="17"/>
        <v>-6145819.977416303</v>
      </c>
      <c r="G156" s="196">
        <f t="shared" si="18"/>
        <v>-11476331.604394205</v>
      </c>
      <c r="H156" s="196">
        <f t="shared" si="19"/>
        <v>-8278552.4425872117</v>
      </c>
      <c r="I156" s="196">
        <f t="shared" si="20"/>
        <v>-4732160.4415208697</v>
      </c>
      <c r="J156" s="196">
        <f t="shared" si="21"/>
        <v>835790.09103835584</v>
      </c>
      <c r="K156" s="196">
        <f t="shared" si="22"/>
        <v>6453479.2509219516</v>
      </c>
      <c r="L156" s="197">
        <f t="shared" si="23"/>
        <v>-23343595.123958282</v>
      </c>
    </row>
    <row r="157" spans="2:12">
      <c r="B157">
        <v>29125186.925870538</v>
      </c>
      <c r="C157">
        <v>6259376.8120365003</v>
      </c>
      <c r="D157">
        <v>1.6662190618610188E-2</v>
      </c>
      <c r="E157">
        <v>0.29260078737754447</v>
      </c>
      <c r="F157" s="198">
        <f t="shared" si="17"/>
        <v>-7828976.8120365003</v>
      </c>
      <c r="G157" s="196">
        <f t="shared" si="18"/>
        <v>-5964487.441730042</v>
      </c>
      <c r="H157" s="196">
        <f t="shared" si="19"/>
        <v>6657000.584745802</v>
      </c>
      <c r="I157" s="196">
        <f t="shared" si="20"/>
        <v>14375789.419603042</v>
      </c>
      <c r="J157" s="196">
        <f t="shared" si="21"/>
        <v>27365898.052674182</v>
      </c>
      <c r="K157" s="196">
        <f t="shared" si="22"/>
        <v>40111722.825983666</v>
      </c>
      <c r="L157" s="197">
        <f t="shared" si="23"/>
        <v>74716946.629240155</v>
      </c>
    </row>
    <row r="158" spans="2:12">
      <c r="B158">
        <v>26111178.930021059</v>
      </c>
      <c r="C158">
        <v>8975554.6739097275</v>
      </c>
      <c r="D158">
        <v>2.378093813898129E-2</v>
      </c>
      <c r="E158">
        <v>0.31456953642384106</v>
      </c>
      <c r="F158" s="198">
        <f t="shared" si="17"/>
        <v>-10545154.673909727</v>
      </c>
      <c r="G158" s="196">
        <f t="shared" si="18"/>
        <v>-7086754.2793590156</v>
      </c>
      <c r="H158" s="196">
        <f t="shared" si="19"/>
        <v>3144697.500011778</v>
      </c>
      <c r="I158" s="196">
        <f t="shared" si="20"/>
        <v>9509254.1600693353</v>
      </c>
      <c r="J158" s="196">
        <f t="shared" si="21"/>
        <v>19851588.191000409</v>
      </c>
      <c r="K158" s="196">
        <f t="shared" si="22"/>
        <v>29657890.083445251</v>
      </c>
      <c r="L158" s="197">
        <f t="shared" si="23"/>
        <v>44531520.981258027</v>
      </c>
    </row>
    <row r="159" spans="2:12">
      <c r="B159">
        <v>21402478.102969453</v>
      </c>
      <c r="C159">
        <v>6005447.5539414659</v>
      </c>
      <c r="D159">
        <v>1.413098544267098E-2</v>
      </c>
      <c r="E159">
        <v>0.27192754905850397</v>
      </c>
      <c r="F159" s="198">
        <f t="shared" si="17"/>
        <v>-7575047.5539414659</v>
      </c>
      <c r="G159" s="196">
        <f t="shared" si="18"/>
        <v>-9084659.3453316242</v>
      </c>
      <c r="H159" s="196">
        <f t="shared" si="19"/>
        <v>-1541818.989744405</v>
      </c>
      <c r="I159" s="196">
        <f t="shared" si="20"/>
        <v>4100090.6155119371</v>
      </c>
      <c r="J159" s="196">
        <f t="shared" si="21"/>
        <v>13537158.372288182</v>
      </c>
      <c r="K159" s="196">
        <f t="shared" si="22"/>
        <v>23119128.084683295</v>
      </c>
      <c r="L159" s="197">
        <f t="shared" si="23"/>
        <v>22554851.18346592</v>
      </c>
    </row>
    <row r="160" spans="2:12">
      <c r="B160">
        <v>23010650.959807124</v>
      </c>
      <c r="C160">
        <v>6207602.1607104708</v>
      </c>
      <c r="D160">
        <v>2.6860866115298927E-2</v>
      </c>
      <c r="E160">
        <v>0.35400708029419847</v>
      </c>
      <c r="F160" s="198">
        <f t="shared" si="17"/>
        <v>-7777202.1607104708</v>
      </c>
      <c r="G160" s="196">
        <f t="shared" si="18"/>
        <v>-8047107.6775606321</v>
      </c>
      <c r="H160" s="196">
        <f t="shared" si="19"/>
        <v>-87302.217678106317</v>
      </c>
      <c r="I160" s="196">
        <f t="shared" si="20"/>
        <v>4960172.6513258545</v>
      </c>
      <c r="J160" s="196">
        <f t="shared" si="21"/>
        <v>12630595.667792717</v>
      </c>
      <c r="K160" s="196">
        <f t="shared" si="22"/>
        <v>19464431.529640019</v>
      </c>
      <c r="L160" s="197">
        <f t="shared" si="23"/>
        <v>21143587.792809382</v>
      </c>
    </row>
    <row r="161" spans="2:12">
      <c r="B161">
        <v>29542222.357860044</v>
      </c>
      <c r="C161">
        <v>8994094.6684163958</v>
      </c>
      <c r="D161">
        <v>1.0637836848048341E-2</v>
      </c>
      <c r="E161">
        <v>0.39846644489883115</v>
      </c>
      <c r="F161" s="198">
        <f t="shared" si="17"/>
        <v>-10563694.668416396</v>
      </c>
      <c r="G161" s="196">
        <f t="shared" si="18"/>
        <v>-5298511.6961904028</v>
      </c>
      <c r="H161" s="196">
        <f t="shared" si="19"/>
        <v>6230307.0690955417</v>
      </c>
      <c r="I161" s="196">
        <f t="shared" si="20"/>
        <v>11996687.947028205</v>
      </c>
      <c r="J161" s="196">
        <f t="shared" si="21"/>
        <v>20809067.946518794</v>
      </c>
      <c r="K161" s="196">
        <f t="shared" si="22"/>
        <v>28048634.034699768</v>
      </c>
      <c r="L161" s="197">
        <f t="shared" si="23"/>
        <v>51222490.632735506</v>
      </c>
    </row>
    <row r="162" spans="2:12">
      <c r="B162">
        <v>16975768.303476058</v>
      </c>
      <c r="C162">
        <v>6898937.9558702353</v>
      </c>
      <c r="D162">
        <v>2.3475753044221316E-2</v>
      </c>
      <c r="E162">
        <v>0.35858943449201941</v>
      </c>
      <c r="F162" s="198">
        <f t="shared" si="17"/>
        <v>-8468537.9558702353</v>
      </c>
      <c r="G162" s="196">
        <f t="shared" si="18"/>
        <v>-10202973.295903705</v>
      </c>
      <c r="H162" s="196">
        <f t="shared" si="19"/>
        <v>-5776744.4511976354</v>
      </c>
      <c r="I162" s="196">
        <f t="shared" si="20"/>
        <v>-2044191.1559544674</v>
      </c>
      <c r="J162" s="196">
        <f t="shared" si="21"/>
        <v>3186995.3978838199</v>
      </c>
      <c r="K162" s="196">
        <f t="shared" si="22"/>
        <v>7844061.872954471</v>
      </c>
      <c r="L162" s="197">
        <f t="shared" si="23"/>
        <v>-15461389.588087751</v>
      </c>
    </row>
    <row r="163" spans="2:12">
      <c r="B163">
        <v>22802362.13263344</v>
      </c>
      <c r="C163">
        <v>5815790.2768028807</v>
      </c>
      <c r="D163">
        <v>1.2249214148380993E-2</v>
      </c>
      <c r="E163">
        <v>0.37608111819818724</v>
      </c>
      <c r="F163" s="198">
        <f t="shared" si="17"/>
        <v>-7385390.2768028807</v>
      </c>
      <c r="G163" s="196">
        <f t="shared" si="18"/>
        <v>-7869661.6653415244</v>
      </c>
      <c r="H163" s="196">
        <f t="shared" si="19"/>
        <v>39925.975896864547</v>
      </c>
      <c r="I163" s="196">
        <f t="shared" si="20"/>
        <v>4875448.2517989371</v>
      </c>
      <c r="J163" s="196">
        <f t="shared" si="21"/>
        <v>12037161.462252723</v>
      </c>
      <c r="K163" s="196">
        <f t="shared" si="22"/>
        <v>18190276.804589882</v>
      </c>
      <c r="L163" s="197">
        <f t="shared" si="23"/>
        <v>19887760.552394003</v>
      </c>
    </row>
    <row r="164" spans="2:12">
      <c r="B164">
        <v>20802789.391766105</v>
      </c>
      <c r="C164">
        <v>8149082.9187902464</v>
      </c>
      <c r="D164">
        <v>1.4686422315134128E-2</v>
      </c>
      <c r="E164">
        <v>0.31998962370677819</v>
      </c>
      <c r="F164" s="198">
        <f t="shared" si="17"/>
        <v>-9718682.9187902473</v>
      </c>
      <c r="G164" s="196">
        <f t="shared" si="18"/>
        <v>-8986768.1920818426</v>
      </c>
      <c r="H164" s="196">
        <f t="shared" si="19"/>
        <v>-2056365.7646785018</v>
      </c>
      <c r="I164" s="196">
        <f t="shared" si="20"/>
        <v>2882399.6832766454</v>
      </c>
      <c r="J164" s="196">
        <f t="shared" si="21"/>
        <v>10591903.444969937</v>
      </c>
      <c r="K164" s="196">
        <f t="shared" si="22"/>
        <v>17853571.38936238</v>
      </c>
      <c r="L164" s="197">
        <f t="shared" si="23"/>
        <v>10566057.642058372</v>
      </c>
    </row>
    <row r="165" spans="2:12">
      <c r="B165">
        <v>18262123.47788934</v>
      </c>
      <c r="C165">
        <v>7710165.7155064549</v>
      </c>
      <c r="D165">
        <v>1.9250770592364269E-2</v>
      </c>
      <c r="E165">
        <v>0.30419171727652822</v>
      </c>
      <c r="F165" s="198">
        <f t="shared" si="17"/>
        <v>-9279765.7155064549</v>
      </c>
      <c r="G165" s="196">
        <f t="shared" si="18"/>
        <v>-10107150.136970252</v>
      </c>
      <c r="H165" s="196">
        <f t="shared" si="19"/>
        <v>-4853001.9197826358</v>
      </c>
      <c r="I165" s="196">
        <f t="shared" si="20"/>
        <v>-508378.81161035248</v>
      </c>
      <c r="J165" s="196">
        <f t="shared" si="21"/>
        <v>6256808.6208398016</v>
      </c>
      <c r="K165" s="196">
        <f t="shared" si="22"/>
        <v>12798745.958942285</v>
      </c>
      <c r="L165" s="197">
        <f t="shared" si="23"/>
        <v>-5692742.0040876102</v>
      </c>
    </row>
    <row r="166" spans="2:12">
      <c r="B166">
        <v>20294198.431348614</v>
      </c>
      <c r="C166">
        <v>7157536.545915097</v>
      </c>
      <c r="D166">
        <v>2.5467390972624897E-2</v>
      </c>
      <c r="E166">
        <v>0.3634510330515458</v>
      </c>
      <c r="F166" s="198">
        <f t="shared" si="17"/>
        <v>-8727136.545915097</v>
      </c>
      <c r="G166" s="196">
        <f t="shared" si="18"/>
        <v>-8969589.6242032908</v>
      </c>
      <c r="H166" s="196">
        <f t="shared" si="19"/>
        <v>-2626746.1378018446</v>
      </c>
      <c r="I166" s="196">
        <f t="shared" si="20"/>
        <v>1763710.9406613507</v>
      </c>
      <c r="J166" s="196">
        <f t="shared" si="21"/>
        <v>8172800.8579502851</v>
      </c>
      <c r="K166" s="196">
        <f t="shared" si="22"/>
        <v>13810340.845972257</v>
      </c>
      <c r="L166" s="197">
        <f t="shared" si="23"/>
        <v>3423380.3366636615</v>
      </c>
    </row>
    <row r="167" spans="2:12">
      <c r="B167">
        <v>27095400.860621966</v>
      </c>
      <c r="C167">
        <v>8233954.8936429936</v>
      </c>
      <c r="D167">
        <v>1.0481582079531235E-2</v>
      </c>
      <c r="E167">
        <v>0.34600512710959197</v>
      </c>
      <c r="F167" s="198">
        <f t="shared" si="17"/>
        <v>-9803554.8936429936</v>
      </c>
      <c r="G167" s="196">
        <f t="shared" si="18"/>
        <v>-6420655.9403712181</v>
      </c>
      <c r="H167" s="196">
        <f t="shared" si="19"/>
        <v>4316514.8626715494</v>
      </c>
      <c r="I167" s="196">
        <f t="shared" si="20"/>
        <v>10483105.441309085</v>
      </c>
      <c r="J167" s="196">
        <f t="shared" si="21"/>
        <v>20247892.742038853</v>
      </c>
      <c r="K167" s="196">
        <f t="shared" si="22"/>
        <v>29040805.301506367</v>
      </c>
      <c r="L167" s="197">
        <f t="shared" si="23"/>
        <v>47864107.513511643</v>
      </c>
    </row>
    <row r="168" spans="2:12">
      <c r="B168">
        <v>17122714.926602986</v>
      </c>
      <c r="C168">
        <v>5067873.1650746176</v>
      </c>
      <c r="D168">
        <v>2.4279610583819083E-2</v>
      </c>
      <c r="E168">
        <v>0.30458998382518998</v>
      </c>
      <c r="F168" s="198">
        <f t="shared" si="17"/>
        <v>-6637473.1650746176</v>
      </c>
      <c r="G168" s="196">
        <f t="shared" si="18"/>
        <v>-10574577.611043304</v>
      </c>
      <c r="H168" s="196">
        <f t="shared" si="19"/>
        <v>-6127198.8562069805</v>
      </c>
      <c r="I168" s="196">
        <f t="shared" si="20"/>
        <v>-2133465.3672484215</v>
      </c>
      <c r="J168" s="196">
        <f t="shared" si="21"/>
        <v>3991667.2810457814</v>
      </c>
      <c r="K168" s="196">
        <f t="shared" si="22"/>
        <v>9916143.1040487979</v>
      </c>
      <c r="L168" s="197">
        <f t="shared" si="23"/>
        <v>-11564904.614478743</v>
      </c>
    </row>
    <row r="169" spans="2:12">
      <c r="B169">
        <v>25876796.777245402</v>
      </c>
      <c r="C169">
        <v>8168858.9129306925</v>
      </c>
      <c r="D169">
        <v>2.6858424634540849E-2</v>
      </c>
      <c r="E169">
        <v>0.37338938566240426</v>
      </c>
      <c r="F169" s="198">
        <f t="shared" si="17"/>
        <v>-9738458.9129306935</v>
      </c>
      <c r="G169" s="196">
        <f t="shared" si="18"/>
        <v>-6897779.8531199489</v>
      </c>
      <c r="H169" s="196">
        <f t="shared" si="19"/>
        <v>2585772.7360634482</v>
      </c>
      <c r="I169" s="196">
        <f t="shared" si="20"/>
        <v>7981979.4941473389</v>
      </c>
      <c r="J169" s="196">
        <f t="shared" si="21"/>
        <v>16192028.08697748</v>
      </c>
      <c r="K169" s="196">
        <f t="shared" si="22"/>
        <v>23260651.750104778</v>
      </c>
      <c r="L169" s="197">
        <f t="shared" si="23"/>
        <v>33384193.301242404</v>
      </c>
    </row>
    <row r="170" spans="2:12">
      <c r="B170">
        <v>25218512.527848139</v>
      </c>
      <c r="C170">
        <v>7429868.465224158</v>
      </c>
      <c r="D170">
        <v>2.5715201269569991E-2</v>
      </c>
      <c r="E170">
        <v>0.36842707602160712</v>
      </c>
      <c r="F170" s="198">
        <f t="shared" si="17"/>
        <v>-8999468.465224158</v>
      </c>
      <c r="G170" s="196">
        <f t="shared" si="18"/>
        <v>-7150795.4128762037</v>
      </c>
      <c r="H170" s="196">
        <f t="shared" si="19"/>
        <v>2014542.5982414731</v>
      </c>
      <c r="I170" s="196">
        <f t="shared" si="20"/>
        <v>7353195.4272609344</v>
      </c>
      <c r="J170" s="196">
        <f t="shared" si="21"/>
        <v>15480296.771659015</v>
      </c>
      <c r="K170" s="196">
        <f t="shared" si="22"/>
        <v>22539402.927999623</v>
      </c>
      <c r="L170" s="197">
        <f t="shared" si="23"/>
        <v>31237173.847060684</v>
      </c>
    </row>
    <row r="171" spans="2:12">
      <c r="B171">
        <v>26549729.911191136</v>
      </c>
      <c r="C171">
        <v>4590365.3065584274</v>
      </c>
      <c r="D171">
        <v>2.3852351451155121E-2</v>
      </c>
      <c r="E171">
        <v>0.3487609485152745</v>
      </c>
      <c r="F171" s="198">
        <f t="shared" si="17"/>
        <v>-6159965.3065584274</v>
      </c>
      <c r="G171" s="196">
        <f t="shared" si="18"/>
        <v>-6745936.8006739495</v>
      </c>
      <c r="H171" s="196">
        <f t="shared" si="19"/>
        <v>3410424.0941027794</v>
      </c>
      <c r="I171" s="196">
        <f t="shared" si="20"/>
        <v>9325180.1115993466</v>
      </c>
      <c r="J171" s="196">
        <f t="shared" si="21"/>
        <v>18613636.703569055</v>
      </c>
      <c r="K171" s="196">
        <f t="shared" si="22"/>
        <v>26942944.548348121</v>
      </c>
      <c r="L171" s="197">
        <f t="shared" si="23"/>
        <v>45386283.350386925</v>
      </c>
    </row>
    <row r="172" spans="2:12">
      <c r="B172">
        <v>28492538.224433117</v>
      </c>
      <c r="C172">
        <v>4623462.630085147</v>
      </c>
      <c r="D172">
        <v>1.1868953520310067E-2</v>
      </c>
      <c r="E172">
        <v>0.37715689565721611</v>
      </c>
      <c r="F172" s="198">
        <f t="shared" si="17"/>
        <v>-6193062.630085147</v>
      </c>
      <c r="G172" s="196">
        <f t="shared" si="18"/>
        <v>-5778081.2745553842</v>
      </c>
      <c r="H172" s="196">
        <f t="shared" si="19"/>
        <v>5402278.0877203131</v>
      </c>
      <c r="I172" s="196">
        <f t="shared" si="20"/>
        <v>11329600.12178605</v>
      </c>
      <c r="J172" s="196">
        <f t="shared" si="21"/>
        <v>20505588.093641721</v>
      </c>
      <c r="K172" s="196">
        <f t="shared" si="22"/>
        <v>28338621.946104389</v>
      </c>
      <c r="L172" s="197">
        <f t="shared" si="23"/>
        <v>53604944.344611943</v>
      </c>
    </row>
    <row r="173" spans="2:12">
      <c r="B173">
        <v>15336466.566972869</v>
      </c>
      <c r="C173">
        <v>8690176.0917996764</v>
      </c>
      <c r="D173">
        <v>1.087405011139256E-2</v>
      </c>
      <c r="E173">
        <v>0.26154515213476975</v>
      </c>
      <c r="F173" s="198">
        <f t="shared" si="17"/>
        <v>-10259776.091799676</v>
      </c>
      <c r="G173" s="196">
        <f t="shared" si="18"/>
        <v>-11556862.128601754</v>
      </c>
      <c r="H173" s="196">
        <f t="shared" si="19"/>
        <v>-8296943.3837370072</v>
      </c>
      <c r="I173" s="196">
        <f t="shared" si="20"/>
        <v>-4655502.0242760731</v>
      </c>
      <c r="J173" s="196">
        <f t="shared" si="21"/>
        <v>1267426.0019497762</v>
      </c>
      <c r="K173" s="196">
        <f t="shared" si="22"/>
        <v>7402502.1708961083</v>
      </c>
      <c r="L173" s="197">
        <f t="shared" si="23"/>
        <v>-26099155.455568619</v>
      </c>
    </row>
    <row r="174" spans="2:12">
      <c r="B174">
        <v>22842188.787499618</v>
      </c>
      <c r="C174">
        <v>5110858.4856715593</v>
      </c>
      <c r="D174">
        <v>2.3663747062593461E-2</v>
      </c>
      <c r="E174">
        <v>0.39136631366924041</v>
      </c>
      <c r="F174" s="198">
        <f t="shared" si="17"/>
        <v>-6680458.4856715593</v>
      </c>
      <c r="G174" s="196">
        <f t="shared" si="18"/>
        <v>-7864358.7320597386</v>
      </c>
      <c r="H174" s="196">
        <f t="shared" si="19"/>
        <v>-167484.85004914016</v>
      </c>
      <c r="I174" s="196">
        <f t="shared" si="20"/>
        <v>4470041.4879167909</v>
      </c>
      <c r="J174" s="196">
        <f t="shared" si="21"/>
        <v>11195906.507197851</v>
      </c>
      <c r="K174" s="196">
        <f t="shared" si="22"/>
        <v>16831152.693617921</v>
      </c>
      <c r="L174" s="197">
        <f t="shared" si="23"/>
        <v>17784798.620952129</v>
      </c>
    </row>
    <row r="175" spans="2:12">
      <c r="B175">
        <v>25537583.544419691</v>
      </c>
      <c r="C175">
        <v>5383190.4049806204</v>
      </c>
      <c r="D175">
        <v>2.8956877346110417E-2</v>
      </c>
      <c r="E175">
        <v>0.30274971770378734</v>
      </c>
      <c r="F175" s="198">
        <f t="shared" si="17"/>
        <v>-6952790.4049806204</v>
      </c>
      <c r="G175" s="196">
        <f t="shared" si="18"/>
        <v>-7422009.2917554602</v>
      </c>
      <c r="H175" s="196">
        <f t="shared" si="19"/>
        <v>2465495.6757021439</v>
      </c>
      <c r="I175" s="196">
        <f t="shared" si="20"/>
        <v>8831678.7186145112</v>
      </c>
      <c r="J175" s="196">
        <f t="shared" si="21"/>
        <v>19276345.305124246</v>
      </c>
      <c r="K175" s="196">
        <f t="shared" si="22"/>
        <v>29369839.695558347</v>
      </c>
      <c r="L175" s="197">
        <f t="shared" si="23"/>
        <v>45568559.698263168</v>
      </c>
    </row>
    <row r="176" spans="2:12">
      <c r="B176">
        <v>26332285.531174656</v>
      </c>
      <c r="C176">
        <v>5523545.0300607318</v>
      </c>
      <c r="D176">
        <v>1.2869350260933256E-2</v>
      </c>
      <c r="E176">
        <v>0.3416196172978912</v>
      </c>
      <c r="F176" s="198">
        <f t="shared" si="17"/>
        <v>-7093145.0300607318</v>
      </c>
      <c r="G176" s="196">
        <f t="shared" si="18"/>
        <v>-6752593.3972052475</v>
      </c>
      <c r="H176" s="196">
        <f t="shared" si="19"/>
        <v>3524036.1774026798</v>
      </c>
      <c r="I176" s="196">
        <f t="shared" si="20"/>
        <v>9570443.4929082319</v>
      </c>
      <c r="J176" s="196">
        <f t="shared" si="21"/>
        <v>19142171.973736059</v>
      </c>
      <c r="K176" s="196">
        <f t="shared" si="22"/>
        <v>27826837.73127443</v>
      </c>
      <c r="L176" s="197">
        <f t="shared" si="23"/>
        <v>46217750.948055416</v>
      </c>
    </row>
    <row r="177" spans="2:12">
      <c r="B177">
        <v>21263771.477401044</v>
      </c>
      <c r="C177">
        <v>5796975.615710929</v>
      </c>
      <c r="D177">
        <v>1.9440595721304972E-2</v>
      </c>
      <c r="E177">
        <v>0.304406872768334</v>
      </c>
      <c r="F177" s="198">
        <f t="shared" si="17"/>
        <v>-7366575.615710929</v>
      </c>
      <c r="G177" s="196">
        <f t="shared" si="18"/>
        <v>-8956062.4679281525</v>
      </c>
      <c r="H177" s="196">
        <f t="shared" si="19"/>
        <v>-1730978.2633511899</v>
      </c>
      <c r="I177" s="196">
        <f t="shared" si="20"/>
        <v>3464063.724774038</v>
      </c>
      <c r="J177" s="196">
        <f t="shared" si="21"/>
        <v>11769882.968840258</v>
      </c>
      <c r="K177" s="196">
        <f t="shared" si="22"/>
        <v>19786363.628942367</v>
      </c>
      <c r="L177" s="197">
        <f t="shared" si="23"/>
        <v>16966693.975566391</v>
      </c>
    </row>
    <row r="178" spans="2:12">
      <c r="B178">
        <v>25150761.436811425</v>
      </c>
      <c r="C178">
        <v>7945142.9792168951</v>
      </c>
      <c r="D178">
        <v>2.1738639484847559E-2</v>
      </c>
      <c r="E178">
        <v>0.2574663533433027</v>
      </c>
      <c r="F178" s="198">
        <f t="shared" si="17"/>
        <v>-9514742.979216896</v>
      </c>
      <c r="G178" s="196">
        <f t="shared" si="18"/>
        <v>-7768000.8182861479</v>
      </c>
      <c r="H178" s="196">
        <f t="shared" si="19"/>
        <v>2424600.132672437</v>
      </c>
      <c r="I178" s="196">
        <f t="shared" si="20"/>
        <v>9527873.0535269249</v>
      </c>
      <c r="J178" s="196">
        <f t="shared" si="21"/>
        <v>21784922.725021716</v>
      </c>
      <c r="K178" s="196">
        <f t="shared" si="22"/>
        <v>34498049.724148273</v>
      </c>
      <c r="L178" s="197">
        <f t="shared" si="23"/>
        <v>50952701.837866306</v>
      </c>
    </row>
    <row r="179" spans="2:12">
      <c r="B179">
        <v>23061922.0557268</v>
      </c>
      <c r="C179">
        <v>6690740.6842249818</v>
      </c>
      <c r="D179">
        <v>2.7981505783257546E-2</v>
      </c>
      <c r="E179">
        <v>0.26015350810266424</v>
      </c>
      <c r="F179" s="198">
        <f t="shared" si="17"/>
        <v>-8260340.6842249818</v>
      </c>
      <c r="G179" s="196">
        <f t="shared" si="18"/>
        <v>-8636706.0050015859</v>
      </c>
      <c r="H179" s="196">
        <f t="shared" si="19"/>
        <v>-73439.069833414687</v>
      </c>
      <c r="I179" s="196">
        <f t="shared" si="20"/>
        <v>6189073.2808214054</v>
      </c>
      <c r="J179" s="196">
        <f t="shared" si="21"/>
        <v>16886841.270996306</v>
      </c>
      <c r="K179" s="196">
        <f t="shared" si="22"/>
        <v>27943948.779307991</v>
      </c>
      <c r="L179" s="197">
        <f t="shared" si="23"/>
        <v>34049377.572065718</v>
      </c>
    </row>
    <row r="180" spans="2:12">
      <c r="B180">
        <v>21259193.700979643</v>
      </c>
      <c r="C180">
        <v>8847148.045289468</v>
      </c>
      <c r="D180">
        <v>2.2333140049439985E-2</v>
      </c>
      <c r="E180">
        <v>0.3330042420728172</v>
      </c>
      <c r="F180" s="198">
        <f t="shared" si="17"/>
        <v>-10416748.045289468</v>
      </c>
      <c r="G180" s="196">
        <f t="shared" si="18"/>
        <v>-8789169.4990025461</v>
      </c>
      <c r="H180" s="196">
        <f t="shared" si="19"/>
        <v>-1724566.9748347648</v>
      </c>
      <c r="I180" s="196">
        <f t="shared" si="20"/>
        <v>3162328.6196920043</v>
      </c>
      <c r="J180" s="196">
        <f t="shared" si="21"/>
        <v>10678370.593570039</v>
      </c>
      <c r="K180" s="196">
        <f t="shared" si="22"/>
        <v>17612153.032265887</v>
      </c>
      <c r="L180" s="197">
        <f t="shared" si="23"/>
        <v>10522367.72640115</v>
      </c>
    </row>
    <row r="181" spans="2:12">
      <c r="B181">
        <v>26432996.612445448</v>
      </c>
      <c r="C181">
        <v>8058030.9457686078</v>
      </c>
      <c r="D181">
        <v>1.2566606646931364E-2</v>
      </c>
      <c r="E181">
        <v>0.3471587267677847</v>
      </c>
      <c r="F181" s="198">
        <f t="shared" si="17"/>
        <v>-9627630.9457686078</v>
      </c>
      <c r="G181" s="196">
        <f t="shared" si="18"/>
        <v>-6684163.2750761509</v>
      </c>
      <c r="H181" s="196">
        <f t="shared" si="19"/>
        <v>3602010.6009501633</v>
      </c>
      <c r="I181" s="196">
        <f t="shared" si="20"/>
        <v>9584630.544266006</v>
      </c>
      <c r="J181" s="196">
        <f t="shared" si="21"/>
        <v>19006475.032784674</v>
      </c>
      <c r="K181" s="196">
        <f t="shared" si="22"/>
        <v>27477070.159110744</v>
      </c>
      <c r="L181" s="197">
        <f t="shared" si="23"/>
        <v>43358392.116266832</v>
      </c>
    </row>
    <row r="182" spans="2:12">
      <c r="B182">
        <v>17437208.166753136</v>
      </c>
      <c r="C182">
        <v>6558900.7232886748</v>
      </c>
      <c r="D182">
        <v>1.4411145359660635E-2</v>
      </c>
      <c r="E182">
        <v>0.35533463545640431</v>
      </c>
      <c r="F182" s="198">
        <f t="shared" si="17"/>
        <v>-8128500.7232886748</v>
      </c>
      <c r="G182" s="196">
        <f t="shared" si="18"/>
        <v>-9998439.0171806905</v>
      </c>
      <c r="H182" s="196">
        <f t="shared" si="19"/>
        <v>-5206103.8181252563</v>
      </c>
      <c r="I182" s="196">
        <f t="shared" si="20"/>
        <v>-1325810.5146304907</v>
      </c>
      <c r="J182" s="196">
        <f t="shared" si="21"/>
        <v>4197760.4435412996</v>
      </c>
      <c r="K182" s="196">
        <f t="shared" si="22"/>
        <v>9135101.4382589087</v>
      </c>
      <c r="L182" s="197">
        <f t="shared" si="23"/>
        <v>-11325992.191424903</v>
      </c>
    </row>
    <row r="183" spans="2:12">
      <c r="B183">
        <v>29880977.813043609</v>
      </c>
      <c r="C183">
        <v>7887188.3297219761</v>
      </c>
      <c r="D183">
        <v>2.4008606219672227E-2</v>
      </c>
      <c r="E183">
        <v>0.25761741996520893</v>
      </c>
      <c r="F183" s="198">
        <f t="shared" si="17"/>
        <v>-9456788.3297219761</v>
      </c>
      <c r="G183" s="196">
        <f t="shared" si="18"/>
        <v>-5918035.4945073612</v>
      </c>
      <c r="H183" s="196">
        <f t="shared" si="19"/>
        <v>7630489.2878317665</v>
      </c>
      <c r="I183" s="196">
        <f t="shared" si="20"/>
        <v>16398680.376883261</v>
      </c>
      <c r="J183" s="196">
        <f t="shared" si="21"/>
        <v>31677712.40312665</v>
      </c>
      <c r="K183" s="196">
        <f t="shared" si="22"/>
        <v>47506246.200330049</v>
      </c>
      <c r="L183" s="197">
        <f t="shared" si="23"/>
        <v>87838304.443942398</v>
      </c>
    </row>
    <row r="184" spans="2:12">
      <c r="B184">
        <v>28584093.752861112</v>
      </c>
      <c r="C184">
        <v>5962324.9000518816</v>
      </c>
      <c r="D184">
        <v>2.1533555101168857E-2</v>
      </c>
      <c r="E184">
        <v>0.30914029358806117</v>
      </c>
      <c r="F184" s="198">
        <f t="shared" si="17"/>
        <v>-7531924.9000518816</v>
      </c>
      <c r="G184" s="196">
        <f t="shared" si="18"/>
        <v>-6150658.4659507899</v>
      </c>
      <c r="H184" s="196">
        <f t="shared" si="19"/>
        <v>5782438.7171822768</v>
      </c>
      <c r="I184" s="196">
        <f t="shared" si="20"/>
        <v>12940517.035878031</v>
      </c>
      <c r="J184" s="196">
        <f t="shared" si="21"/>
        <v>24767185.8160436</v>
      </c>
      <c r="K184" s="196">
        <f t="shared" si="22"/>
        <v>36071735.290186912</v>
      </c>
      <c r="L184" s="197">
        <f t="shared" si="23"/>
        <v>65879293.493288144</v>
      </c>
    </row>
    <row r="185" spans="2:12">
      <c r="B185">
        <v>29658040.101321451</v>
      </c>
      <c r="C185">
        <v>7646717.7343058567</v>
      </c>
      <c r="D185">
        <v>2.4879604480117189E-2</v>
      </c>
      <c r="E185">
        <v>0.3880794701986755</v>
      </c>
      <c r="F185" s="198">
        <f t="shared" si="17"/>
        <v>-9216317.7343058567</v>
      </c>
      <c r="G185" s="196">
        <f t="shared" si="18"/>
        <v>-5451249.4139390262</v>
      </c>
      <c r="H185" s="196">
        <f t="shared" si="19"/>
        <v>6035393.2060292531</v>
      </c>
      <c r="I185" s="196">
        <f t="shared" si="20"/>
        <v>11922901.997520879</v>
      </c>
      <c r="J185" s="196">
        <f t="shared" si="21"/>
        <v>20988489.245739367</v>
      </c>
      <c r="K185" s="196">
        <f t="shared" si="22"/>
        <v>28576960.894879144</v>
      </c>
      <c r="L185" s="197">
        <f t="shared" si="23"/>
        <v>52856178.195923761</v>
      </c>
    </row>
    <row r="186" spans="2:12">
      <c r="B186">
        <v>26530045.472579122</v>
      </c>
      <c r="C186">
        <v>6345622.1198156681</v>
      </c>
      <c r="D186">
        <v>1.2457350383007293E-2</v>
      </c>
      <c r="E186">
        <v>0.39989471114230785</v>
      </c>
      <c r="F186" s="198">
        <f t="shared" si="17"/>
        <v>-7915222.1198156681</v>
      </c>
      <c r="G186" s="196">
        <f t="shared" si="18"/>
        <v>-6396393.6772052925</v>
      </c>
      <c r="H186" s="196">
        <f t="shared" si="19"/>
        <v>3426721.1742113987</v>
      </c>
      <c r="I186" s="196">
        <f t="shared" si="20"/>
        <v>8649644.3939587232</v>
      </c>
      <c r="J186" s="196">
        <f t="shared" si="21"/>
        <v>16439955.125419687</v>
      </c>
      <c r="K186" s="196">
        <f t="shared" si="22"/>
        <v>22842172.757621903</v>
      </c>
      <c r="L186" s="197">
        <f t="shared" si="23"/>
        <v>37046877.654190749</v>
      </c>
    </row>
    <row r="187" spans="2:12">
      <c r="B187">
        <v>23203375.347148046</v>
      </c>
      <c r="C187">
        <v>8799356.0594500564</v>
      </c>
      <c r="D187">
        <v>1.0733054597613452E-2</v>
      </c>
      <c r="E187">
        <v>0.29611194189275797</v>
      </c>
      <c r="F187" s="198">
        <f t="shared" si="17"/>
        <v>-10368956.059450056</v>
      </c>
      <c r="G187" s="196">
        <f t="shared" si="18"/>
        <v>-8185511.6842485564</v>
      </c>
      <c r="H187" s="196">
        <f t="shared" si="19"/>
        <v>508657.89314675459</v>
      </c>
      <c r="I187" s="196">
        <f t="shared" si="20"/>
        <v>6428699.7153594773</v>
      </c>
      <c r="J187" s="196">
        <f t="shared" si="21"/>
        <v>16124629.22557731</v>
      </c>
      <c r="K187" s="196">
        <f t="shared" si="22"/>
        <v>25598365.558702935</v>
      </c>
      <c r="L187" s="197">
        <f t="shared" si="23"/>
        <v>30105884.649087861</v>
      </c>
    </row>
    <row r="188" spans="2:12">
      <c r="B188">
        <v>26101565.599536117</v>
      </c>
      <c r="C188">
        <v>5617481.0022278512</v>
      </c>
      <c r="D188">
        <v>2.130710776085696E-2</v>
      </c>
      <c r="E188">
        <v>0.354780724509415</v>
      </c>
      <c r="F188" s="198">
        <f t="shared" si="17"/>
        <v>-7187081.0022278512</v>
      </c>
      <c r="G188" s="196">
        <f t="shared" si="18"/>
        <v>-6855638.1071342351</v>
      </c>
      <c r="H188" s="196">
        <f t="shared" si="19"/>
        <v>3015093.8187379614</v>
      </c>
      <c r="I188" s="196">
        <f t="shared" si="20"/>
        <v>8753959.4502256513</v>
      </c>
      <c r="J188" s="196">
        <f t="shared" si="21"/>
        <v>17686604.119142756</v>
      </c>
      <c r="K188" s="196">
        <f t="shared" si="22"/>
        <v>25618846.603728816</v>
      </c>
      <c r="L188" s="197">
        <f t="shared" si="23"/>
        <v>41031784.882473096</v>
      </c>
    </row>
    <row r="189" spans="2:12">
      <c r="B189">
        <v>16788079.470198676</v>
      </c>
      <c r="C189">
        <v>5382229.0719321268</v>
      </c>
      <c r="D189">
        <v>1.8097170934171576E-2</v>
      </c>
      <c r="E189">
        <v>0.28488723410748618</v>
      </c>
      <c r="F189" s="198">
        <f t="shared" si="17"/>
        <v>-6951829.0719321268</v>
      </c>
      <c r="G189" s="196">
        <f t="shared" si="18"/>
        <v>-10825132.769371934</v>
      </c>
      <c r="H189" s="196">
        <f t="shared" si="19"/>
        <v>-6560189.6457385952</v>
      </c>
      <c r="I189" s="196">
        <f t="shared" si="20"/>
        <v>-2547978.0175747196</v>
      </c>
      <c r="J189" s="196">
        <f t="shared" si="21"/>
        <v>3798229.7110282579</v>
      </c>
      <c r="K189" s="196">
        <f t="shared" si="22"/>
        <v>10128411.527905991</v>
      </c>
      <c r="L189" s="197">
        <f t="shared" si="23"/>
        <v>-12958488.265683124</v>
      </c>
    </row>
    <row r="190" spans="2:12">
      <c r="B190">
        <v>29673146.763512067</v>
      </c>
      <c r="C190">
        <v>6906353.9536729027</v>
      </c>
      <c r="D190">
        <v>1.804040650654622E-2</v>
      </c>
      <c r="E190">
        <v>0.25699942014831995</v>
      </c>
      <c r="F190" s="198">
        <f t="shared" si="17"/>
        <v>-8475953.9536729027</v>
      </c>
      <c r="G190" s="196">
        <f t="shared" si="18"/>
        <v>-5931390.9741763743</v>
      </c>
      <c r="H190" s="196">
        <f t="shared" si="19"/>
        <v>7608566.3174097883</v>
      </c>
      <c r="I190" s="196">
        <f t="shared" si="20"/>
        <v>16384005.918444479</v>
      </c>
      <c r="J190" s="196">
        <f t="shared" si="21"/>
        <v>31684025.484647088</v>
      </c>
      <c r="K190" s="196">
        <f t="shared" si="22"/>
        <v>47549392.368547328</v>
      </c>
      <c r="L190" s="197">
        <f t="shared" si="23"/>
        <v>88818645.161199406</v>
      </c>
    </row>
    <row r="191" spans="2:12">
      <c r="B191">
        <v>19419385.357219152</v>
      </c>
      <c r="C191">
        <v>6697058.0156865139</v>
      </c>
      <c r="D191">
        <v>2.9724112674336979E-2</v>
      </c>
      <c r="E191">
        <v>0.28595385601367229</v>
      </c>
      <c r="F191" s="198">
        <f t="shared" si="17"/>
        <v>-8266658.0156865139</v>
      </c>
      <c r="G191" s="196">
        <f t="shared" si="18"/>
        <v>-9881028.4217639044</v>
      </c>
      <c r="H191" s="196">
        <f t="shared" si="19"/>
        <v>-3974223.40179337</v>
      </c>
      <c r="I191" s="196">
        <f t="shared" si="20"/>
        <v>783393.87532531202</v>
      </c>
      <c r="J191" s="196">
        <f t="shared" si="21"/>
        <v>8470247.7922340203</v>
      </c>
      <c r="K191" s="196">
        <f t="shared" si="22"/>
        <v>16113823.73528293</v>
      </c>
      <c r="L191" s="197">
        <f t="shared" si="23"/>
        <v>3245555.5635984764</v>
      </c>
    </row>
    <row r="192" spans="2:12">
      <c r="B192">
        <v>22773979.918820765</v>
      </c>
      <c r="C192">
        <v>7532456.4348277226</v>
      </c>
      <c r="D192">
        <v>2.2780541398358105E-2</v>
      </c>
      <c r="E192">
        <v>0.34031037324137092</v>
      </c>
      <c r="F192" s="198">
        <f t="shared" si="17"/>
        <v>-9102056.4348277226</v>
      </c>
      <c r="G192" s="196">
        <f t="shared" si="18"/>
        <v>-8181619.1128265159</v>
      </c>
      <c r="H192" s="196">
        <f t="shared" si="19"/>
        <v>-227216.0010565352</v>
      </c>
      <c r="I192" s="196">
        <f t="shared" si="20"/>
        <v>4942684.1011841809</v>
      </c>
      <c r="J192" s="196">
        <f t="shared" si="21"/>
        <v>12923553.253347786</v>
      </c>
      <c r="K192" s="196">
        <f t="shared" si="22"/>
        <v>20193977.366417624</v>
      </c>
      <c r="L192" s="197">
        <f t="shared" si="23"/>
        <v>20549323.172238819</v>
      </c>
    </row>
    <row r="193" spans="2:12">
      <c r="B193">
        <v>19041261.024811547</v>
      </c>
      <c r="C193">
        <v>7267540.5133213289</v>
      </c>
      <c r="D193">
        <v>2.1350444044312876E-2</v>
      </c>
      <c r="E193">
        <v>0.34740134891811886</v>
      </c>
      <c r="F193" s="198">
        <f t="shared" si="17"/>
        <v>-8837140.5133213289</v>
      </c>
      <c r="G193" s="196">
        <f t="shared" si="18"/>
        <v>-9508926.8418568112</v>
      </c>
      <c r="H193" s="196">
        <f t="shared" si="19"/>
        <v>-3826359.6668690243</v>
      </c>
      <c r="I193" s="196">
        <f t="shared" si="20"/>
        <v>426727.43217885873</v>
      </c>
      <c r="J193" s="196">
        <f t="shared" si="21"/>
        <v>6685701.1973337466</v>
      </c>
      <c r="K193" s="196">
        <f t="shared" si="22"/>
        <v>12339815.830395499</v>
      </c>
      <c r="L193" s="197">
        <f t="shared" si="23"/>
        <v>-2720182.5621390622</v>
      </c>
    </row>
    <row r="194" spans="2:12">
      <c r="B194">
        <v>21405682.546464432</v>
      </c>
      <c r="C194">
        <v>8499832.1481978819</v>
      </c>
      <c r="D194">
        <v>1.6235541856135745E-2</v>
      </c>
      <c r="E194">
        <v>0.35933103427228619</v>
      </c>
      <c r="F194" s="198">
        <f t="shared" si="17"/>
        <v>-10069432.148197882</v>
      </c>
      <c r="G194" s="196">
        <f t="shared" si="18"/>
        <v>-8516242.3712737653</v>
      </c>
      <c r="H194" s="196">
        <f t="shared" si="19"/>
        <v>-1390861.9950858115</v>
      </c>
      <c r="I194" s="196">
        <f t="shared" si="20"/>
        <v>3308947.0942931189</v>
      </c>
      <c r="J194" s="196">
        <f t="shared" si="21"/>
        <v>10310442.314224917</v>
      </c>
      <c r="K194" s="196">
        <f t="shared" si="22"/>
        <v>16501636.823568238</v>
      </c>
      <c r="L194" s="197">
        <f t="shared" si="23"/>
        <v>10144489.717528816</v>
      </c>
    </row>
    <row r="195" spans="2:12">
      <c r="B195">
        <v>17837763.603625599</v>
      </c>
      <c r="C195">
        <v>6757484.6644489877</v>
      </c>
      <c r="D195">
        <v>1.8342539750358593E-2</v>
      </c>
      <c r="E195">
        <v>0.31789757988219858</v>
      </c>
      <c r="F195" s="198">
        <f t="shared" si="17"/>
        <v>-8327084.6644489877</v>
      </c>
      <c r="G195" s="196">
        <f t="shared" si="18"/>
        <v>-10156825.919309175</v>
      </c>
      <c r="H195" s="196">
        <f t="shared" si="19"/>
        <v>-5168500.1884473655</v>
      </c>
      <c r="I195" s="196">
        <f t="shared" si="20"/>
        <v>-1016706.4178238814</v>
      </c>
      <c r="J195" s="196">
        <f t="shared" si="21"/>
        <v>5280166.2455851221</v>
      </c>
      <c r="K195" s="196">
        <f t="shared" si="22"/>
        <v>11242506.933570402</v>
      </c>
      <c r="L195" s="197">
        <f t="shared" si="23"/>
        <v>-8146444.0108738821</v>
      </c>
    </row>
    <row r="196" spans="2:12">
      <c r="B196">
        <v>19393292.031617176</v>
      </c>
      <c r="C196">
        <v>7568575.0907925665</v>
      </c>
      <c r="D196">
        <v>2.6101565599536115E-2</v>
      </c>
      <c r="E196">
        <v>0.25223853267006441</v>
      </c>
      <c r="F196" s="198">
        <f t="shared" si="17"/>
        <v>-9138175.0907925665</v>
      </c>
      <c r="G196" s="196">
        <f t="shared" si="18"/>
        <v>-10128764.784998886</v>
      </c>
      <c r="H196" s="196">
        <f t="shared" si="19"/>
        <v>-4139356.0573220067</v>
      </c>
      <c r="I196" s="196">
        <f t="shared" si="20"/>
        <v>917013.01916034706</v>
      </c>
      <c r="J196" s="196">
        <f t="shared" si="21"/>
        <v>9519253.8052437063</v>
      </c>
      <c r="K196" s="196">
        <f t="shared" si="22"/>
        <v>18534251.517254461</v>
      </c>
      <c r="L196" s="197">
        <f t="shared" si="23"/>
        <v>5564222.4085450564</v>
      </c>
    </row>
    <row r="197" spans="2:12">
      <c r="B197">
        <v>15385906.552323984</v>
      </c>
      <c r="C197">
        <v>7288140.507217627</v>
      </c>
      <c r="D197">
        <v>2.7488326670125428E-2</v>
      </c>
      <c r="E197">
        <v>0.36478774376659445</v>
      </c>
      <c r="F197" s="198">
        <f t="shared" si="17"/>
        <v>-8857740.507217627</v>
      </c>
      <c r="G197" s="196">
        <f t="shared" si="18"/>
        <v>-10759865.304833019</v>
      </c>
      <c r="H197" s="196">
        <f t="shared" si="19"/>
        <v>-7289575.6831015563</v>
      </c>
      <c r="I197" s="196">
        <f t="shared" si="20"/>
        <v>-3920741.6240416183</v>
      </c>
      <c r="J197" s="196">
        <f t="shared" si="21"/>
        <v>601553.81303985382</v>
      </c>
      <c r="K197" s="196">
        <f t="shared" si="22"/>
        <v>4602905.1798463492</v>
      </c>
      <c r="L197" s="197">
        <f t="shared" si="23"/>
        <v>-25623464.126307618</v>
      </c>
    </row>
    <row r="198" spans="2:12">
      <c r="B198">
        <v>23283944.212164678</v>
      </c>
      <c r="C198">
        <v>5702902.310251167</v>
      </c>
      <c r="D198">
        <v>1.8625141148106324E-2</v>
      </c>
      <c r="E198">
        <v>0.36822565385906553</v>
      </c>
      <c r="F198" s="198">
        <f t="shared" ref="F198:F261" si="24">-C198+$C$52</f>
        <v>-7272502.310251167</v>
      </c>
      <c r="G198" s="196">
        <f t="shared" ref="G198:G261" si="25">($D$29*B198*((1+40%)^($D$24-1))*($C$32+$C$33)-D198*((1+40%)^($D$24-1))*$D$29*B198*($C$32+$C$33)+SUM($D$38:$D$41)+SUM($D$47:$D$51))/((1+E198)^$D$24)</f>
        <v>-7792871.9990365664</v>
      </c>
      <c r="H198" s="196">
        <f t="shared" ref="H198:H261" si="26">($E$29*B198*((1+40%)^($E$24-1))*($C$32+$C$33)-D198*$E$29*B198*((1+40%)^($E$24-1))*($C$32+$C$33)+SUM($E$38:$E$41)+SUM($E$47:$E$51))/((1+E198)^$E$24)</f>
        <v>356068.28447649773</v>
      </c>
      <c r="I198" s="196">
        <f t="shared" ref="I198:I261" si="27">($F$29*B198*((1+40%)^($F$24-1))*($C$32+$C$33)-D198*$F$29*B198*((1+40%)^($F$24-1))*($C$32+$C$33)+SUM($F$38:$F$41)+SUM($F$47:$F$51))/((1+E198)^$F$24)</f>
        <v>5343015.4903898342</v>
      </c>
      <c r="J198" s="196">
        <f t="shared" ref="J198:J261" si="28">($G$29*B198*((1+40%)^($G$24-1))*($C$32+$C$33)-D198*$G$29*B198*((1+40%)^($G$24-1))*($C$32+$C$33)+SUM($G$38:$G$41)+SUM($G$47:$G$51))/((1+E198)^$G$24)</f>
        <v>12823291.664841611</v>
      </c>
      <c r="K198" s="196">
        <f t="shared" ref="K198:K261" si="29">($H$29*B198*((1+40%)^($H$24-1))*($C$32+$C$33)-D198*$H$29*B198*((1+40%)^($H$24-1))*($C$32+$C$33)+SUM($H$38:$H$41)+SUM($H$47:$H$51))/((1+E198)^$H$24)</f>
        <v>19331953.20852356</v>
      </c>
      <c r="L198" s="197">
        <f t="shared" ref="L198:L261" si="30">SUM(F198:K198)</f>
        <v>22788954.338943768</v>
      </c>
    </row>
    <row r="199" spans="2:12">
      <c r="B199">
        <v>25897854.548783839</v>
      </c>
      <c r="C199">
        <v>7892818.9947202979</v>
      </c>
      <c r="D199">
        <v>2.1459089938047425E-2</v>
      </c>
      <c r="E199">
        <v>0.34622486037781919</v>
      </c>
      <c r="F199" s="198">
        <f t="shared" si="24"/>
        <v>-9462418.9947202988</v>
      </c>
      <c r="G199" s="196">
        <f t="shared" si="25"/>
        <v>-6976228.8520655325</v>
      </c>
      <c r="H199" s="196">
        <f t="shared" si="26"/>
        <v>2850942.7199969669</v>
      </c>
      <c r="I199" s="196">
        <f t="shared" si="27"/>
        <v>8672040.1023835409</v>
      </c>
      <c r="J199" s="196">
        <f t="shared" si="28"/>
        <v>17804231.296795946</v>
      </c>
      <c r="K199" s="196">
        <f t="shared" si="29"/>
        <v>26030032.185477894</v>
      </c>
      <c r="L199" s="197">
        <f t="shared" si="30"/>
        <v>38918598.457868516</v>
      </c>
    </row>
    <row r="200" spans="2:12">
      <c r="B200">
        <v>24820703.756828517</v>
      </c>
      <c r="C200">
        <v>4808175.9086886197</v>
      </c>
      <c r="D200">
        <v>2.7804498428296763E-2</v>
      </c>
      <c r="E200">
        <v>0.33765984069338056</v>
      </c>
      <c r="F200" s="198">
        <f t="shared" si="24"/>
        <v>-6377775.9086886197</v>
      </c>
      <c r="G200" s="196">
        <f t="shared" si="25"/>
        <v>-7482810.3186878143</v>
      </c>
      <c r="H200" s="196">
        <f t="shared" si="26"/>
        <v>1664750.662212712</v>
      </c>
      <c r="I200" s="196">
        <f t="shared" si="27"/>
        <v>7321780.3015369922</v>
      </c>
      <c r="J200" s="196">
        <f t="shared" si="28"/>
        <v>16208730.659291523</v>
      </c>
      <c r="K200" s="196">
        <f t="shared" si="29"/>
        <v>24331188.855544474</v>
      </c>
      <c r="L200" s="197">
        <f t="shared" si="30"/>
        <v>35665864.251209266</v>
      </c>
    </row>
    <row r="201" spans="2:12">
      <c r="B201">
        <v>28201391.644032106</v>
      </c>
      <c r="C201">
        <v>4992614.5207068082</v>
      </c>
      <c r="D201">
        <v>2.3476363414410839E-2</v>
      </c>
      <c r="E201">
        <v>0.39099093600268564</v>
      </c>
      <c r="F201" s="198">
        <f t="shared" si="24"/>
        <v>-6562214.5207068082</v>
      </c>
      <c r="G201" s="196">
        <f t="shared" si="25"/>
        <v>-5946115.5795518262</v>
      </c>
      <c r="H201" s="196">
        <f t="shared" si="26"/>
        <v>4721279.7233618423</v>
      </c>
      <c r="I201" s="196">
        <f t="shared" si="27"/>
        <v>10309625.46019616</v>
      </c>
      <c r="J201" s="196">
        <f t="shared" si="28"/>
        <v>18809335.950101208</v>
      </c>
      <c r="K201" s="196">
        <f t="shared" si="29"/>
        <v>25895459.263059106</v>
      </c>
      <c r="L201" s="197">
        <f t="shared" si="30"/>
        <v>47227370.296459682</v>
      </c>
    </row>
    <row r="202" spans="2:12">
      <c r="B202">
        <v>23787041.84087649</v>
      </c>
      <c r="C202">
        <v>7238151.1886959448</v>
      </c>
      <c r="D202">
        <v>2.4593951231421857E-2</v>
      </c>
      <c r="E202">
        <v>0.36130863368633076</v>
      </c>
      <c r="F202" s="198">
        <f t="shared" si="24"/>
        <v>-8807751.1886959448</v>
      </c>
      <c r="G202" s="196">
        <f t="shared" si="25"/>
        <v>-7700690.4547838876</v>
      </c>
      <c r="H202" s="196">
        <f t="shared" si="26"/>
        <v>702491.35442687676</v>
      </c>
      <c r="I202" s="196">
        <f t="shared" si="27"/>
        <v>5843003.0347434953</v>
      </c>
      <c r="J202" s="196">
        <f t="shared" si="28"/>
        <v>13642398.216382509</v>
      </c>
      <c r="K202" s="196">
        <f t="shared" si="29"/>
        <v>20504469.188036114</v>
      </c>
      <c r="L202" s="197">
        <f t="shared" si="30"/>
        <v>24183920.150109164</v>
      </c>
    </row>
    <row r="203" spans="2:12">
      <c r="B203">
        <v>23824579.607531969</v>
      </c>
      <c r="C203">
        <v>4583498.6419263287</v>
      </c>
      <c r="D203">
        <v>1.0074465163121432E-2</v>
      </c>
      <c r="E203">
        <v>0.39480422376171154</v>
      </c>
      <c r="F203" s="198">
        <f t="shared" si="24"/>
        <v>-6153098.6419263287</v>
      </c>
      <c r="G203" s="196">
        <f t="shared" si="25"/>
        <v>-7375890.6560806958</v>
      </c>
      <c r="H203" s="196">
        <f t="shared" si="26"/>
        <v>1024266.2609355812</v>
      </c>
      <c r="I203" s="196">
        <f t="shared" si="27"/>
        <v>5854825.5373241231</v>
      </c>
      <c r="J203" s="196">
        <f t="shared" si="28"/>
        <v>12927508.874021782</v>
      </c>
      <c r="K203" s="196">
        <f t="shared" si="29"/>
        <v>18809262.892162684</v>
      </c>
      <c r="L203" s="197">
        <f t="shared" si="30"/>
        <v>25086874.266437143</v>
      </c>
    </row>
    <row r="204" spans="2:12">
      <c r="B204">
        <v>28897213.660084844</v>
      </c>
      <c r="C204">
        <v>5616519.6691793576</v>
      </c>
      <c r="D204">
        <v>1.7436140018921475E-2</v>
      </c>
      <c r="E204">
        <v>0.27982421338541824</v>
      </c>
      <c r="F204" s="198">
        <f t="shared" si="24"/>
        <v>-7186119.6691793576</v>
      </c>
      <c r="G204" s="196">
        <f t="shared" si="25"/>
        <v>-6122275.4931053407</v>
      </c>
      <c r="H204" s="196">
        <f t="shared" si="26"/>
        <v>6518744.4985050773</v>
      </c>
      <c r="I204" s="196">
        <f t="shared" si="27"/>
        <v>14457963.278124759</v>
      </c>
      <c r="J204" s="196">
        <f t="shared" si="28"/>
        <v>27975884.526658468</v>
      </c>
      <c r="K204" s="196">
        <f t="shared" si="29"/>
        <v>41508839.498018876</v>
      </c>
      <c r="L204" s="197">
        <f t="shared" si="30"/>
        <v>77153036.639022484</v>
      </c>
    </row>
    <row r="205" spans="2:12">
      <c r="B205">
        <v>18919034.394360181</v>
      </c>
      <c r="C205">
        <v>5114154.484694967</v>
      </c>
      <c r="D205">
        <v>2.3030182805871761E-2</v>
      </c>
      <c r="E205">
        <v>0.38663747062593468</v>
      </c>
      <c r="F205" s="198">
        <f t="shared" si="24"/>
        <v>-6683754.484694967</v>
      </c>
      <c r="G205" s="196">
        <f t="shared" si="25"/>
        <v>-9295546.329714939</v>
      </c>
      <c r="H205" s="196">
        <f t="shared" si="26"/>
        <v>-3755085.1288955691</v>
      </c>
      <c r="I205" s="196">
        <f t="shared" si="27"/>
        <v>221235.07792253155</v>
      </c>
      <c r="J205" s="196">
        <f t="shared" si="28"/>
        <v>5738015.374879594</v>
      </c>
      <c r="K205" s="196">
        <f t="shared" si="29"/>
        <v>10424551.962414067</v>
      </c>
      <c r="L205" s="197">
        <f t="shared" si="30"/>
        <v>-3350583.5280892812</v>
      </c>
    </row>
    <row r="206" spans="2:12">
      <c r="B206">
        <v>23252815.332499161</v>
      </c>
      <c r="C206">
        <v>6167912.8391369367</v>
      </c>
      <c r="D206">
        <v>1.5935239722891934E-2</v>
      </c>
      <c r="E206">
        <v>0.35039521469771417</v>
      </c>
      <c r="F206" s="198">
        <f t="shared" si="24"/>
        <v>-7737512.8391369367</v>
      </c>
      <c r="G206" s="196">
        <f t="shared" si="25"/>
        <v>-7883683.1936531989</v>
      </c>
      <c r="H206" s="196">
        <f t="shared" si="26"/>
        <v>397223.74255750445</v>
      </c>
      <c r="I206" s="196">
        <f t="shared" si="27"/>
        <v>5596434.7242109338</v>
      </c>
      <c r="J206" s="196">
        <f t="shared" si="28"/>
        <v>13566372.402491124</v>
      </c>
      <c r="K206" s="196">
        <f t="shared" si="29"/>
        <v>20706443.011649165</v>
      </c>
      <c r="L206" s="197">
        <f t="shared" si="30"/>
        <v>24645277.848118596</v>
      </c>
    </row>
    <row r="207" spans="2:12">
      <c r="B207">
        <v>19194616.534928434</v>
      </c>
      <c r="C207">
        <v>7107135.2275154879</v>
      </c>
      <c r="D207">
        <v>1.998565630054628E-2</v>
      </c>
      <c r="E207">
        <v>0.37201147495956299</v>
      </c>
      <c r="F207" s="198">
        <f t="shared" si="24"/>
        <v>-8676735.2275154889</v>
      </c>
      <c r="G207" s="196">
        <f t="shared" si="25"/>
        <v>-9272837.2664868627</v>
      </c>
      <c r="H207" s="196">
        <f t="shared" si="26"/>
        <v>-3521199.9782185401</v>
      </c>
      <c r="I207" s="196">
        <f t="shared" si="27"/>
        <v>608852.33512236923</v>
      </c>
      <c r="J207" s="196">
        <f t="shared" si="28"/>
        <v>6489042.8623088393</v>
      </c>
      <c r="K207" s="196">
        <f t="shared" si="29"/>
        <v>11598039.987270625</v>
      </c>
      <c r="L207" s="197">
        <f t="shared" si="30"/>
        <v>-2774837.2875190563</v>
      </c>
    </row>
    <row r="208" spans="2:12">
      <c r="B208">
        <v>20615100.558488723</v>
      </c>
      <c r="C208">
        <v>8519333.4757530447</v>
      </c>
      <c r="D208">
        <v>1.4060182500686667E-2</v>
      </c>
      <c r="E208">
        <v>0.29712820825830866</v>
      </c>
      <c r="F208" s="198">
        <f t="shared" si="24"/>
        <v>-10088933.475753045</v>
      </c>
      <c r="G208" s="196">
        <f t="shared" si="25"/>
        <v>-9212791.8360300921</v>
      </c>
      <c r="H208" s="196">
        <f t="shared" si="26"/>
        <v>-2314134.6308604404</v>
      </c>
      <c r="I208" s="196">
        <f t="shared" si="27"/>
        <v>2801139.9961505942</v>
      </c>
      <c r="J208" s="196">
        <f t="shared" si="28"/>
        <v>11028447.756116608</v>
      </c>
      <c r="K208" s="196">
        <f t="shared" si="29"/>
        <v>19062216.580194719</v>
      </c>
      <c r="L208" s="197">
        <f t="shared" si="30"/>
        <v>11275944.389818346</v>
      </c>
    </row>
    <row r="209" spans="2:12">
      <c r="B209">
        <v>22882473.220007934</v>
      </c>
      <c r="C209">
        <v>7253257.8508865628</v>
      </c>
      <c r="D209">
        <v>1.9593798638874477E-2</v>
      </c>
      <c r="E209">
        <v>0.39099093600268564</v>
      </c>
      <c r="F209" s="198">
        <f t="shared" si="24"/>
        <v>-8822857.8508865628</v>
      </c>
      <c r="G209" s="196">
        <f t="shared" si="25"/>
        <v>-7817914.6259733438</v>
      </c>
      <c r="H209" s="196">
        <f t="shared" si="26"/>
        <v>-43935.181564450715</v>
      </c>
      <c r="I209" s="196">
        <f t="shared" si="27"/>
        <v>4621254.0147707919</v>
      </c>
      <c r="J209" s="196">
        <f t="shared" si="28"/>
        <v>11400236.183867516</v>
      </c>
      <c r="K209" s="196">
        <f t="shared" si="29"/>
        <v>17082538.90304314</v>
      </c>
      <c r="L209" s="197">
        <f t="shared" si="30"/>
        <v>16419321.443257092</v>
      </c>
    </row>
    <row r="210" spans="2:12">
      <c r="B210">
        <v>21186407.055879392</v>
      </c>
      <c r="C210">
        <v>6910061.9525742363</v>
      </c>
      <c r="D210">
        <v>1.0413220618305002E-2</v>
      </c>
      <c r="E210">
        <v>0.30949278237250893</v>
      </c>
      <c r="F210" s="198">
        <f t="shared" si="24"/>
        <v>-8479661.9525742363</v>
      </c>
      <c r="G210" s="196">
        <f t="shared" si="25"/>
        <v>-8876335.1764906421</v>
      </c>
      <c r="H210" s="196">
        <f t="shared" si="26"/>
        <v>-1596022.0042508307</v>
      </c>
      <c r="I210" s="196">
        <f t="shared" si="27"/>
        <v>3577969.260195151</v>
      </c>
      <c r="J210" s="196">
        <f t="shared" si="28"/>
        <v>11801316.452880062</v>
      </c>
      <c r="K210" s="196">
        <f t="shared" si="29"/>
        <v>19674504.030669291</v>
      </c>
      <c r="L210" s="197">
        <f t="shared" si="30"/>
        <v>16101770.610428791</v>
      </c>
    </row>
    <row r="211" spans="2:12">
      <c r="B211">
        <v>19388256.477553636</v>
      </c>
      <c r="C211">
        <v>8302346.8733787034</v>
      </c>
      <c r="D211">
        <v>1.3614612262337107E-2</v>
      </c>
      <c r="E211">
        <v>0.30550553910946987</v>
      </c>
      <c r="F211" s="198">
        <f t="shared" si="24"/>
        <v>-9871946.8733787034</v>
      </c>
      <c r="G211" s="196">
        <f t="shared" si="25"/>
        <v>-9622831.2684805337</v>
      </c>
      <c r="H211" s="196">
        <f t="shared" si="26"/>
        <v>-3557117.0112176146</v>
      </c>
      <c r="I211" s="196">
        <f t="shared" si="27"/>
        <v>1128965.7868962539</v>
      </c>
      <c r="J211" s="196">
        <f t="shared" si="28"/>
        <v>8501818.963701738</v>
      </c>
      <c r="K211" s="196">
        <f t="shared" si="29"/>
        <v>15611582.714744372</v>
      </c>
      <c r="L211" s="197">
        <f t="shared" si="30"/>
        <v>2190472.3122655153</v>
      </c>
    </row>
    <row r="212" spans="2:12">
      <c r="B212">
        <v>27651142.918179877</v>
      </c>
      <c r="C212">
        <v>5470259.712515641</v>
      </c>
      <c r="D212">
        <v>1.3271584215826899E-2</v>
      </c>
      <c r="E212">
        <v>0.38254036072878206</v>
      </c>
      <c r="F212" s="198">
        <f t="shared" si="24"/>
        <v>-7039859.712515641</v>
      </c>
      <c r="G212" s="196">
        <f t="shared" si="25"/>
        <v>-6076584.2534270473</v>
      </c>
      <c r="H212" s="196">
        <f t="shared" si="26"/>
        <v>4538087.6300708996</v>
      </c>
      <c r="I212" s="196">
        <f t="shared" si="27"/>
        <v>10210282.834564617</v>
      </c>
      <c r="J212" s="196">
        <f t="shared" si="28"/>
        <v>18894004.57747031</v>
      </c>
      <c r="K212" s="196">
        <f t="shared" si="29"/>
        <v>26242509.539453208</v>
      </c>
      <c r="L212" s="197">
        <f t="shared" si="30"/>
        <v>46768440.615616344</v>
      </c>
    </row>
    <row r="213" spans="2:12">
      <c r="B213">
        <v>25127872.554704428</v>
      </c>
      <c r="C213">
        <v>4884533.2193975644</v>
      </c>
      <c r="D213">
        <v>2.7797784356212038E-2</v>
      </c>
      <c r="E213">
        <v>0.27225257118442336</v>
      </c>
      <c r="F213" s="198">
        <f t="shared" si="24"/>
        <v>-6454133.2193975644</v>
      </c>
      <c r="G213" s="196">
        <f t="shared" si="25"/>
        <v>-7747729.2613262879</v>
      </c>
      <c r="H213" s="196">
        <f t="shared" si="26"/>
        <v>2173708.1190046826</v>
      </c>
      <c r="I213" s="196">
        <f t="shared" si="27"/>
        <v>8945196.4890231304</v>
      </c>
      <c r="J213" s="196">
        <f t="shared" si="28"/>
        <v>20427528.253770065</v>
      </c>
      <c r="K213" s="196">
        <f t="shared" si="29"/>
        <v>32068418.185513727</v>
      </c>
      <c r="L213" s="197">
        <f t="shared" si="30"/>
        <v>49412988.566587754</v>
      </c>
    </row>
    <row r="214" spans="2:12">
      <c r="B214">
        <v>15787377.544480728</v>
      </c>
      <c r="C214">
        <v>6278740.8062990205</v>
      </c>
      <c r="D214">
        <v>2.9888912625507372E-2</v>
      </c>
      <c r="E214">
        <v>0.2675420392468032</v>
      </c>
      <c r="F214" s="198">
        <f t="shared" si="24"/>
        <v>-7848340.8062990205</v>
      </c>
      <c r="G214" s="196">
        <f t="shared" si="25"/>
        <v>-11443516.937516289</v>
      </c>
      <c r="H214" s="196">
        <f t="shared" si="26"/>
        <v>-8054717.6996228844</v>
      </c>
      <c r="I214" s="196">
        <f t="shared" si="27"/>
        <v>-4375024.9436570304</v>
      </c>
      <c r="J214" s="196">
        <f t="shared" si="28"/>
        <v>1550509.6042839631</v>
      </c>
      <c r="K214" s="196">
        <f t="shared" si="29"/>
        <v>7629641.9928412139</v>
      </c>
      <c r="L214" s="197">
        <f t="shared" si="30"/>
        <v>-22541448.789970048</v>
      </c>
    </row>
    <row r="215" spans="2:12">
      <c r="B215">
        <v>27381969.664601579</v>
      </c>
      <c r="C215">
        <v>7261223.1818597978</v>
      </c>
      <c r="D215">
        <v>1.812585833307901E-2</v>
      </c>
      <c r="E215">
        <v>0.38274636066774503</v>
      </c>
      <c r="F215" s="198">
        <f t="shared" si="24"/>
        <v>-8830823.1818597987</v>
      </c>
      <c r="G215" s="196">
        <f t="shared" si="25"/>
        <v>-6222665.7597364457</v>
      </c>
      <c r="H215" s="196">
        <f t="shared" si="26"/>
        <v>4160306.3356070281</v>
      </c>
      <c r="I215" s="196">
        <f t="shared" si="27"/>
        <v>9753686.709651988</v>
      </c>
      <c r="J215" s="196">
        <f t="shared" si="28"/>
        <v>18290464.070838053</v>
      </c>
      <c r="K215" s="196">
        <f t="shared" si="29"/>
        <v>25514261.601499494</v>
      </c>
      <c r="L215" s="197">
        <f t="shared" si="30"/>
        <v>42665229.776000321</v>
      </c>
    </row>
    <row r="216" spans="2:12">
      <c r="B216">
        <v>25845210.11993774</v>
      </c>
      <c r="C216">
        <v>5840510.2694784384</v>
      </c>
      <c r="D216">
        <v>2.5344706564531385E-2</v>
      </c>
      <c r="E216">
        <v>0.27582323679311505</v>
      </c>
      <c r="F216" s="198">
        <f t="shared" si="24"/>
        <v>-7410110.2694784384</v>
      </c>
      <c r="G216" s="196">
        <f t="shared" si="25"/>
        <v>-7421922.9475130625</v>
      </c>
      <c r="H216" s="196">
        <f t="shared" si="26"/>
        <v>3005681.0883783041</v>
      </c>
      <c r="I216" s="196">
        <f t="shared" si="27"/>
        <v>9968915.1118586715</v>
      </c>
      <c r="J216" s="196">
        <f t="shared" si="28"/>
        <v>21759917.169073496</v>
      </c>
      <c r="K216" s="196">
        <f t="shared" si="29"/>
        <v>33645397.815620095</v>
      </c>
      <c r="L216" s="197">
        <f t="shared" si="30"/>
        <v>53547877.967939064</v>
      </c>
    </row>
    <row r="217" spans="2:12">
      <c r="B217">
        <v>16314279.610583819</v>
      </c>
      <c r="C217">
        <v>6205404.8280281993</v>
      </c>
      <c r="D217">
        <v>1.1517990661336099E-2</v>
      </c>
      <c r="E217">
        <v>0.27977843562120425</v>
      </c>
      <c r="F217" s="198">
        <f t="shared" si="24"/>
        <v>-7775004.8280281993</v>
      </c>
      <c r="G217" s="196">
        <f t="shared" si="25"/>
        <v>-11010967.865229031</v>
      </c>
      <c r="H217" s="196">
        <f t="shared" si="26"/>
        <v>-7007307.8112803726</v>
      </c>
      <c r="I217" s="196">
        <f t="shared" si="27"/>
        <v>-3090642.1214015251</v>
      </c>
      <c r="J217" s="196">
        <f t="shared" si="28"/>
        <v>3134372.0610168385</v>
      </c>
      <c r="K217" s="196">
        <f t="shared" si="29"/>
        <v>9395051.6995563079</v>
      </c>
      <c r="L217" s="197">
        <f t="shared" si="30"/>
        <v>-16354498.865365984</v>
      </c>
    </row>
    <row r="218" spans="2:12">
      <c r="B218">
        <v>18035981.322672199</v>
      </c>
      <c r="C218">
        <v>8002273.6289559621</v>
      </c>
      <c r="D218">
        <v>2.8638874477370527E-2</v>
      </c>
      <c r="E218">
        <v>0.39561449018829919</v>
      </c>
      <c r="F218" s="198">
        <f t="shared" si="24"/>
        <v>-9571873.6289559621</v>
      </c>
      <c r="G218" s="196">
        <f t="shared" si="25"/>
        <v>-9587983.5853559878</v>
      </c>
      <c r="H218" s="196">
        <f t="shared" si="26"/>
        <v>-4600664.7166648181</v>
      </c>
      <c r="I218" s="196">
        <f t="shared" si="27"/>
        <v>-846345.23680298205</v>
      </c>
      <c r="J218" s="196">
        <f t="shared" si="28"/>
        <v>4211389.7002876317</v>
      </c>
      <c r="K218" s="196">
        <f t="shared" si="29"/>
        <v>8457048.6134762466</v>
      </c>
      <c r="L218" s="197">
        <f t="shared" si="30"/>
        <v>-11938428.854015868</v>
      </c>
    </row>
    <row r="219" spans="2:12">
      <c r="B219">
        <v>23868068.483535264</v>
      </c>
      <c r="C219">
        <v>4587618.6407055883</v>
      </c>
      <c r="D219">
        <v>2.2958769493697927E-2</v>
      </c>
      <c r="E219">
        <v>0.25820337534714805</v>
      </c>
      <c r="F219" s="198">
        <f t="shared" si="24"/>
        <v>-6157218.6407055883</v>
      </c>
      <c r="G219" s="196">
        <f t="shared" si="25"/>
        <v>-8283879.0032390337</v>
      </c>
      <c r="H219" s="196">
        <f t="shared" si="26"/>
        <v>957029.77066646458</v>
      </c>
      <c r="I219" s="196">
        <f t="shared" si="27"/>
        <v>7578117.8431413062</v>
      </c>
      <c r="J219" s="196">
        <f t="shared" si="28"/>
        <v>18950446.479562957</v>
      </c>
      <c r="K219" s="196">
        <f t="shared" si="29"/>
        <v>30736837.888872381</v>
      </c>
      <c r="L219" s="197">
        <f t="shared" si="30"/>
        <v>43781334.338298485</v>
      </c>
    </row>
    <row r="220" spans="2:12">
      <c r="B220">
        <v>24730063.783684805</v>
      </c>
      <c r="C220">
        <v>6203344.8286385695</v>
      </c>
      <c r="D220">
        <v>1.5134434034241768E-2</v>
      </c>
      <c r="E220">
        <v>0.28560594500564596</v>
      </c>
      <c r="F220" s="198">
        <f t="shared" si="24"/>
        <v>-7772944.8286385695</v>
      </c>
      <c r="G220" s="196">
        <f t="shared" si="25"/>
        <v>-7696446.1130420333</v>
      </c>
      <c r="H220" s="196">
        <f t="shared" si="26"/>
        <v>2048380.1044420979</v>
      </c>
      <c r="I220" s="196">
        <f t="shared" si="27"/>
        <v>8565493.1313329414</v>
      </c>
      <c r="J220" s="196">
        <f t="shared" si="28"/>
        <v>19445595.700094096</v>
      </c>
      <c r="K220" s="196">
        <f t="shared" si="29"/>
        <v>30248856.036941703</v>
      </c>
      <c r="L220" s="197">
        <f t="shared" si="30"/>
        <v>44838934.031130239</v>
      </c>
    </row>
    <row r="221" spans="2:12">
      <c r="B221">
        <v>15518204.290902432</v>
      </c>
      <c r="C221">
        <v>6090868.8619647818</v>
      </c>
      <c r="D221">
        <v>2.6664326914273506E-2</v>
      </c>
      <c r="E221">
        <v>0.39655751213110757</v>
      </c>
      <c r="F221" s="198">
        <f t="shared" si="24"/>
        <v>-7660468.8619647818</v>
      </c>
      <c r="G221" s="196">
        <f t="shared" si="25"/>
        <v>-10463438.590198325</v>
      </c>
      <c r="H221" s="196">
        <f t="shared" si="26"/>
        <v>-6830714.6892679613</v>
      </c>
      <c r="I221" s="196">
        <f t="shared" si="27"/>
        <v>-3503479.4265868831</v>
      </c>
      <c r="J221" s="196">
        <f t="shared" si="28"/>
        <v>750683.15347023774</v>
      </c>
      <c r="K221" s="196">
        <f t="shared" si="29"/>
        <v>4341989.2172628585</v>
      </c>
      <c r="L221" s="197">
        <f t="shared" si="30"/>
        <v>-23365429.197284855</v>
      </c>
    </row>
    <row r="222" spans="2:12">
      <c r="B222">
        <v>15181279.946287423</v>
      </c>
      <c r="C222">
        <v>8421140.1715140231</v>
      </c>
      <c r="D222">
        <v>1.7505111850337228E-2</v>
      </c>
      <c r="E222">
        <v>0.34316690572832426</v>
      </c>
      <c r="F222" s="198">
        <f t="shared" si="24"/>
        <v>-9990740.1715140231</v>
      </c>
      <c r="G222" s="196">
        <f t="shared" si="25"/>
        <v>-10951080.286281504</v>
      </c>
      <c r="H222" s="196">
        <f t="shared" si="26"/>
        <v>-7573637.6098540826</v>
      </c>
      <c r="I222" s="196">
        <f t="shared" si="27"/>
        <v>-4171854.5314333034</v>
      </c>
      <c r="J222" s="196">
        <f t="shared" si="28"/>
        <v>562034.7435310008</v>
      </c>
      <c r="K222" s="196">
        <f t="shared" si="29"/>
        <v>4887931.3286686772</v>
      </c>
      <c r="L222" s="197">
        <f t="shared" si="30"/>
        <v>-27237346.526883237</v>
      </c>
    </row>
    <row r="223" spans="2:12">
      <c r="B223">
        <v>26156956.694235053</v>
      </c>
      <c r="C223">
        <v>7614444.4105349891</v>
      </c>
      <c r="D223">
        <v>2.9897457808160645E-2</v>
      </c>
      <c r="E223">
        <v>0.31322824793237097</v>
      </c>
      <c r="F223" s="198">
        <f t="shared" si="24"/>
        <v>-9184044.4105349891</v>
      </c>
      <c r="G223" s="196">
        <f t="shared" si="25"/>
        <v>-7138770.0605003228</v>
      </c>
      <c r="H223" s="196">
        <f t="shared" si="26"/>
        <v>3030379.8344388106</v>
      </c>
      <c r="I223" s="196">
        <f t="shared" si="27"/>
        <v>9385749.844412243</v>
      </c>
      <c r="J223" s="196">
        <f t="shared" si="28"/>
        <v>19722186.037683733</v>
      </c>
      <c r="K223" s="196">
        <f t="shared" si="29"/>
        <v>29544284.15167287</v>
      </c>
      <c r="L223" s="197">
        <f t="shared" si="30"/>
        <v>45359785.397172347</v>
      </c>
    </row>
    <row r="224" spans="2:12">
      <c r="B224">
        <v>27695089.571825311</v>
      </c>
      <c r="C224">
        <v>6746772.6676229136</v>
      </c>
      <c r="D224">
        <v>2.4370555742057556E-2</v>
      </c>
      <c r="E224">
        <v>0.3035599841303751</v>
      </c>
      <c r="F224" s="198">
        <f t="shared" si="24"/>
        <v>-8316372.6676229136</v>
      </c>
      <c r="G224" s="196">
        <f t="shared" si="25"/>
        <v>-6548049.2842332898</v>
      </c>
      <c r="H224" s="196">
        <f t="shared" si="26"/>
        <v>4824048.9596722387</v>
      </c>
      <c r="I224" s="196">
        <f t="shared" si="27"/>
        <v>11823430.961851772</v>
      </c>
      <c r="J224" s="196">
        <f t="shared" si="28"/>
        <v>23409451.96625331</v>
      </c>
      <c r="K224" s="196">
        <f t="shared" si="29"/>
        <v>34585401.313008159</v>
      </c>
      <c r="L224" s="197">
        <f t="shared" si="30"/>
        <v>59777911.248929277</v>
      </c>
    </row>
    <row r="225" spans="2:12">
      <c r="B225">
        <v>19113132.114627521</v>
      </c>
      <c r="C225">
        <v>7169621.8756675925</v>
      </c>
      <c r="D225">
        <v>1.6810510574663533E-2</v>
      </c>
      <c r="E225">
        <v>0.31539811395611439</v>
      </c>
      <c r="F225" s="198">
        <f t="shared" si="24"/>
        <v>-8739221.8756675925</v>
      </c>
      <c r="G225" s="196">
        <f t="shared" si="25"/>
        <v>-9679362.5820549894</v>
      </c>
      <c r="H225" s="196">
        <f t="shared" si="26"/>
        <v>-3850827.8937022579</v>
      </c>
      <c r="I225" s="196">
        <f t="shared" si="27"/>
        <v>665640.88585003756</v>
      </c>
      <c r="J225" s="196">
        <f t="shared" si="28"/>
        <v>7645593.7960175127</v>
      </c>
      <c r="K225" s="196">
        <f t="shared" si="29"/>
        <v>14274404.945283623</v>
      </c>
      <c r="L225" s="197">
        <f t="shared" si="30"/>
        <v>316227.27572633512</v>
      </c>
    </row>
    <row r="226" spans="2:12">
      <c r="B226">
        <v>20982696.00512711</v>
      </c>
      <c r="C226">
        <v>5821008.9419232765</v>
      </c>
      <c r="D226">
        <v>2.9479354228339485E-2</v>
      </c>
      <c r="E226">
        <v>0.30319376201666315</v>
      </c>
      <c r="F226" s="198">
        <f t="shared" si="24"/>
        <v>-7390608.9419232765</v>
      </c>
      <c r="G226" s="196">
        <f t="shared" si="25"/>
        <v>-9154692.1154985707</v>
      </c>
      <c r="H226" s="196">
        <f t="shared" si="26"/>
        <v>-2251285.8651404623</v>
      </c>
      <c r="I226" s="196">
        <f t="shared" si="27"/>
        <v>2814904.3736338587</v>
      </c>
      <c r="J226" s="196">
        <f t="shared" si="28"/>
        <v>10897814.224717926</v>
      </c>
      <c r="K226" s="196">
        <f t="shared" si="29"/>
        <v>18715724.279319342</v>
      </c>
      <c r="L226" s="197">
        <f t="shared" si="30"/>
        <v>13631855.955108818</v>
      </c>
    </row>
    <row r="227" spans="2:12">
      <c r="B227">
        <v>21835993.53007599</v>
      </c>
      <c r="C227">
        <v>5218115.7872249521</v>
      </c>
      <c r="D227">
        <v>1.8805200354014708E-2</v>
      </c>
      <c r="E227">
        <v>0.27947172460097047</v>
      </c>
      <c r="F227" s="198">
        <f t="shared" si="24"/>
        <v>-6787715.7872249521</v>
      </c>
      <c r="G227" s="196">
        <f t="shared" si="25"/>
        <v>-8901418.7597698998</v>
      </c>
      <c r="H227" s="196">
        <f t="shared" si="26"/>
        <v>-1164792.0688294638</v>
      </c>
      <c r="I227" s="196">
        <f t="shared" si="27"/>
        <v>4493760.0812482731</v>
      </c>
      <c r="J227" s="196">
        <f t="shared" si="28"/>
        <v>13880234.272858448</v>
      </c>
      <c r="K227" s="196">
        <f t="shared" si="29"/>
        <v>23298413.091373269</v>
      </c>
      <c r="L227" s="197">
        <f t="shared" si="30"/>
        <v>24818480.829655673</v>
      </c>
    </row>
    <row r="228" spans="2:12">
      <c r="B228">
        <v>22883388.775292218</v>
      </c>
      <c r="C228">
        <v>6389156.7735831784</v>
      </c>
      <c r="D228">
        <v>2.6946317941831721E-2</v>
      </c>
      <c r="E228">
        <v>0.27786034730063786</v>
      </c>
      <c r="F228" s="198">
        <f t="shared" si="24"/>
        <v>-7958756.7735831784</v>
      </c>
      <c r="G228" s="196">
        <f t="shared" si="25"/>
        <v>-8576835.8072494604</v>
      </c>
      <c r="H228" s="196">
        <f t="shared" si="26"/>
        <v>-237149.38682594712</v>
      </c>
      <c r="I228" s="196">
        <f t="shared" si="27"/>
        <v>5719989.5388924424</v>
      </c>
      <c r="J228" s="196">
        <f t="shared" si="28"/>
        <v>15664807.387580531</v>
      </c>
      <c r="K228" s="196">
        <f t="shared" si="29"/>
        <v>25665484.880903531</v>
      </c>
      <c r="L228" s="197">
        <f t="shared" si="30"/>
        <v>30277539.839717917</v>
      </c>
    </row>
    <row r="229" spans="2:12">
      <c r="B229">
        <v>22449873.348185673</v>
      </c>
      <c r="C229">
        <v>5788872.9514450515</v>
      </c>
      <c r="D229">
        <v>2.9817499313333537E-2</v>
      </c>
      <c r="E229">
        <v>0.28735923337504199</v>
      </c>
      <c r="F229" s="198">
        <f t="shared" si="24"/>
        <v>-7358472.9514450515</v>
      </c>
      <c r="G229" s="196">
        <f t="shared" si="25"/>
        <v>-8706200.0470360275</v>
      </c>
      <c r="H229" s="196">
        <f t="shared" si="26"/>
        <v>-763588.20500545856</v>
      </c>
      <c r="I229" s="196">
        <f t="shared" si="27"/>
        <v>4910795.2514449842</v>
      </c>
      <c r="J229" s="196">
        <f t="shared" si="28"/>
        <v>14245625.43011885</v>
      </c>
      <c r="K229" s="196">
        <f t="shared" si="29"/>
        <v>23496175.196914308</v>
      </c>
      <c r="L229" s="197">
        <f t="shared" si="30"/>
        <v>25824334.6749916</v>
      </c>
    </row>
    <row r="230" spans="2:12">
      <c r="B230">
        <v>27539445.173497729</v>
      </c>
      <c r="C230">
        <v>7101779.2291024504</v>
      </c>
      <c r="D230">
        <v>2.236060670796838E-2</v>
      </c>
      <c r="E230">
        <v>0.36080507827997682</v>
      </c>
      <c r="F230" s="198">
        <f t="shared" si="24"/>
        <v>-8671379.2291024514</v>
      </c>
      <c r="G230" s="196">
        <f t="shared" si="25"/>
        <v>-6308757.4628730984</v>
      </c>
      <c r="H230" s="196">
        <f t="shared" si="26"/>
        <v>4332606.295356554</v>
      </c>
      <c r="I230" s="196">
        <f t="shared" si="27"/>
        <v>10278352.356495515</v>
      </c>
      <c r="J230" s="196">
        <f t="shared" si="28"/>
        <v>19559150.911559947</v>
      </c>
      <c r="K230" s="196">
        <f t="shared" si="29"/>
        <v>27711799.215104345</v>
      </c>
      <c r="L230" s="197">
        <f t="shared" si="30"/>
        <v>46901772.086540811</v>
      </c>
    </row>
    <row r="231" spans="2:12">
      <c r="B231">
        <v>17652363.658558916</v>
      </c>
      <c r="C231">
        <v>4624698.6297189249</v>
      </c>
      <c r="D231">
        <v>2.2151249732963042E-2</v>
      </c>
      <c r="E231">
        <v>0.31183660390026552</v>
      </c>
      <c r="F231" s="198">
        <f t="shared" si="24"/>
        <v>-6194298.6297189249</v>
      </c>
      <c r="G231" s="196">
        <f t="shared" si="25"/>
        <v>-10300646.10511684</v>
      </c>
      <c r="H231" s="196">
        <f t="shared" si="26"/>
        <v>-5477924.1401345655</v>
      </c>
      <c r="I231" s="196">
        <f t="shared" si="27"/>
        <v>-1361927.9042602428</v>
      </c>
      <c r="J231" s="196">
        <f t="shared" si="28"/>
        <v>4921197.4413558273</v>
      </c>
      <c r="K231" s="196">
        <f t="shared" si="29"/>
        <v>10927954.764618253</v>
      </c>
      <c r="L231" s="197">
        <f t="shared" si="30"/>
        <v>-7485644.5732564945</v>
      </c>
    </row>
    <row r="232" spans="2:12">
      <c r="B232">
        <v>18417767.876216926</v>
      </c>
      <c r="C232">
        <v>5427823.7250892669</v>
      </c>
      <c r="D232">
        <v>1.7849971007415998E-2</v>
      </c>
      <c r="E232">
        <v>0.38811609241004674</v>
      </c>
      <c r="F232" s="198">
        <f t="shared" si="24"/>
        <v>-6997423.7250892669</v>
      </c>
      <c r="G232" s="196">
        <f t="shared" si="25"/>
        <v>-9430517.5378139466</v>
      </c>
      <c r="H232" s="196">
        <f t="shared" si="26"/>
        <v>-4116669.7714958158</v>
      </c>
      <c r="I232" s="196">
        <f t="shared" si="27"/>
        <v>-221563.17733041468</v>
      </c>
      <c r="J232" s="196">
        <f t="shared" si="28"/>
        <v>5136588.7572900606</v>
      </c>
      <c r="K232" s="196">
        <f t="shared" si="29"/>
        <v>9681381.5070620589</v>
      </c>
      <c r="L232" s="197">
        <f t="shared" si="30"/>
        <v>-5948203.9473773241</v>
      </c>
    </row>
    <row r="233" spans="2:12">
      <c r="B233">
        <v>28560747.09311197</v>
      </c>
      <c r="C233">
        <v>4882335.8867152929</v>
      </c>
      <c r="D233">
        <v>1.3540147099215673E-2</v>
      </c>
      <c r="E233">
        <v>0.31570024719992673</v>
      </c>
      <c r="F233" s="198">
        <f t="shared" si="24"/>
        <v>-6451935.8867152929</v>
      </c>
      <c r="G233" s="196">
        <f t="shared" si="25"/>
        <v>-6040352.5942788385</v>
      </c>
      <c r="H233" s="196">
        <f t="shared" si="26"/>
        <v>5939268.3863408184</v>
      </c>
      <c r="I233" s="196">
        <f t="shared" si="27"/>
        <v>13018434.662229052</v>
      </c>
      <c r="J233" s="196">
        <f t="shared" si="28"/>
        <v>24649428.587023366</v>
      </c>
      <c r="K233" s="196">
        <f t="shared" si="29"/>
        <v>35649850.658917375</v>
      </c>
      <c r="L233" s="197">
        <f t="shared" si="30"/>
        <v>66764693.813516483</v>
      </c>
    </row>
    <row r="234" spans="2:12">
      <c r="B234">
        <v>26055330.057679981</v>
      </c>
      <c r="C234">
        <v>7736533.7076937165</v>
      </c>
      <c r="D234">
        <v>2.4113589892269659E-2</v>
      </c>
      <c r="E234">
        <v>0.30501113925595874</v>
      </c>
      <c r="F234" s="198">
        <f t="shared" si="24"/>
        <v>-9306133.7076937165</v>
      </c>
      <c r="G234" s="196">
        <f t="shared" si="25"/>
        <v>-7163354.342278542</v>
      </c>
      <c r="H234" s="196">
        <f t="shared" si="26"/>
        <v>3123924.4518242162</v>
      </c>
      <c r="I234" s="196">
        <f t="shared" si="27"/>
        <v>9634477.5164497457</v>
      </c>
      <c r="J234" s="196">
        <f t="shared" si="28"/>
        <v>20321245.369975049</v>
      </c>
      <c r="K234" s="196">
        <f t="shared" si="29"/>
        <v>30609976.340756133</v>
      </c>
      <c r="L234" s="197">
        <f t="shared" si="30"/>
        <v>47220135.629032888</v>
      </c>
    </row>
    <row r="235" spans="2:12">
      <c r="B235">
        <v>16593066.194647053</v>
      </c>
      <c r="C235">
        <v>8843852.0462660603</v>
      </c>
      <c r="D235">
        <v>1.1444135868404186E-2</v>
      </c>
      <c r="E235">
        <v>0.37187414166692101</v>
      </c>
      <c r="F235" s="198">
        <f t="shared" si="24"/>
        <v>-10413452.04626606</v>
      </c>
      <c r="G235" s="196">
        <f t="shared" si="25"/>
        <v>-10168885.24639377</v>
      </c>
      <c r="H235" s="196">
        <f t="shared" si="26"/>
        <v>-5832449.9420664674</v>
      </c>
      <c r="I235" s="196">
        <f t="shared" si="27"/>
        <v>-2187561.9154757964</v>
      </c>
      <c r="J235" s="196">
        <f t="shared" si="28"/>
        <v>2798317.4372145403</v>
      </c>
      <c r="K235" s="196">
        <f t="shared" si="29"/>
        <v>7149521.7232820122</v>
      </c>
      <c r="L235" s="197">
        <f t="shared" si="30"/>
        <v>-18654509.989705544</v>
      </c>
    </row>
    <row r="236" spans="2:12">
      <c r="B236">
        <v>23044068.727683339</v>
      </c>
      <c r="C236">
        <v>6297692.8006836148</v>
      </c>
      <c r="D236">
        <v>2.6351207007049772E-2</v>
      </c>
      <c r="E236">
        <v>0.2889156773583178</v>
      </c>
      <c r="F236" s="198">
        <f t="shared" si="24"/>
        <v>-7867292.8006836148</v>
      </c>
      <c r="G236" s="196">
        <f t="shared" si="25"/>
        <v>-8435979.1227128357</v>
      </c>
      <c r="H236" s="196">
        <f t="shared" si="26"/>
        <v>-48222.416272285096</v>
      </c>
      <c r="I236" s="196">
        <f t="shared" si="27"/>
        <v>5812232.9417115813</v>
      </c>
      <c r="J236" s="196">
        <f t="shared" si="28"/>
        <v>15469022.979390213</v>
      </c>
      <c r="K236" s="196">
        <f t="shared" si="29"/>
        <v>25013263.169497445</v>
      </c>
      <c r="L236" s="197">
        <f t="shared" si="30"/>
        <v>29943024.750930503</v>
      </c>
    </row>
    <row r="237" spans="2:12">
      <c r="B237">
        <v>25600756.859035008</v>
      </c>
      <c r="C237">
        <v>5506378.3684804831</v>
      </c>
      <c r="D237">
        <v>1.877590258491775E-2</v>
      </c>
      <c r="E237">
        <v>0.34393139439069798</v>
      </c>
      <c r="F237" s="198">
        <f t="shared" si="24"/>
        <v>-7075978.3684804831</v>
      </c>
      <c r="G237" s="196">
        <f t="shared" si="25"/>
        <v>-7072391.0212293668</v>
      </c>
      <c r="H237" s="196">
        <f t="shared" si="26"/>
        <v>2638669.5085345823</v>
      </c>
      <c r="I237" s="196">
        <f t="shared" si="27"/>
        <v>8442211.2712798249</v>
      </c>
      <c r="J237" s="196">
        <f t="shared" si="28"/>
        <v>17556288.120709427</v>
      </c>
      <c r="K237" s="196">
        <f t="shared" si="29"/>
        <v>25797641.674240582</v>
      </c>
      <c r="L237" s="197">
        <f t="shared" si="30"/>
        <v>40286441.18505457</v>
      </c>
    </row>
    <row r="238" spans="2:12">
      <c r="B238">
        <v>16385235.145115513</v>
      </c>
      <c r="C238">
        <v>8724097.4150822461</v>
      </c>
      <c r="D238">
        <v>1.6538895840327156E-2</v>
      </c>
      <c r="E238">
        <v>0.35839716788232068</v>
      </c>
      <c r="F238" s="198">
        <f t="shared" si="24"/>
        <v>-10293697.415082246</v>
      </c>
      <c r="G238" s="196">
        <f t="shared" si="25"/>
        <v>-10378250.255754169</v>
      </c>
      <c r="H238" s="196">
        <f t="shared" si="26"/>
        <v>-6231540.9404398408</v>
      </c>
      <c r="I238" s="196">
        <f t="shared" si="27"/>
        <v>-2598990.2039565369</v>
      </c>
      <c r="J238" s="196">
        <f t="shared" si="28"/>
        <v>2449993.7379686642</v>
      </c>
      <c r="K238" s="196">
        <f t="shared" si="29"/>
        <v>6949738.8562748833</v>
      </c>
      <c r="L238" s="197">
        <f t="shared" si="30"/>
        <v>-20102746.220989242</v>
      </c>
    </row>
    <row r="239" spans="2:12">
      <c r="B239">
        <v>28620715.964232307</v>
      </c>
      <c r="C239">
        <v>4623325.2967925044</v>
      </c>
      <c r="D239">
        <v>2.8714560380870995E-2</v>
      </c>
      <c r="E239">
        <v>0.3075380718405713</v>
      </c>
      <c r="F239" s="198">
        <f t="shared" si="24"/>
        <v>-6192925.2967925044</v>
      </c>
      <c r="G239" s="196">
        <f t="shared" si="25"/>
        <v>-6224382.9667114588</v>
      </c>
      <c r="H239" s="196">
        <f t="shared" si="26"/>
        <v>5617364.1361262882</v>
      </c>
      <c r="I239" s="196">
        <f t="shared" si="27"/>
        <v>12760507.78743243</v>
      </c>
      <c r="J239" s="196">
        <f t="shared" si="28"/>
        <v>24573382.506325826</v>
      </c>
      <c r="K239" s="196">
        <f t="shared" si="29"/>
        <v>35894151.426410377</v>
      </c>
      <c r="L239" s="197">
        <f t="shared" si="30"/>
        <v>66428097.592790961</v>
      </c>
    </row>
    <row r="240" spans="2:12">
      <c r="B240">
        <v>15787377.544480728</v>
      </c>
      <c r="C240">
        <v>5267693.1058687093</v>
      </c>
      <c r="D240">
        <v>1.4068117313150426E-2</v>
      </c>
      <c r="E240">
        <v>0.31427198095645009</v>
      </c>
      <c r="F240" s="198">
        <f t="shared" si="24"/>
        <v>-6837293.1058687093</v>
      </c>
      <c r="G240" s="196">
        <f t="shared" si="25"/>
        <v>-10939711.779946702</v>
      </c>
      <c r="H240" s="196">
        <f t="shared" si="26"/>
        <v>-7230970.0131661007</v>
      </c>
      <c r="I240" s="196">
        <f t="shared" si="27"/>
        <v>-3594812.8589540808</v>
      </c>
      <c r="J240" s="196">
        <f t="shared" si="28"/>
        <v>1796303.5244680718</v>
      </c>
      <c r="K240" s="196">
        <f t="shared" si="29"/>
        <v>6938924.3193456456</v>
      </c>
      <c r="L240" s="197">
        <f t="shared" si="30"/>
        <v>-19867559.914121874</v>
      </c>
    </row>
    <row r="241" spans="2:12">
      <c r="B241">
        <v>27253791.924802393</v>
      </c>
      <c r="C241">
        <v>7561433.7595751826</v>
      </c>
      <c r="D241">
        <v>2.7554246650593583E-2</v>
      </c>
      <c r="E241">
        <v>0.26131626331369978</v>
      </c>
      <c r="F241" s="198">
        <f t="shared" si="24"/>
        <v>-9131033.7595751826</v>
      </c>
      <c r="G241" s="196">
        <f t="shared" si="25"/>
        <v>-6976524.2049956489</v>
      </c>
      <c r="H241" s="196">
        <f t="shared" si="26"/>
        <v>4565344.5461306823</v>
      </c>
      <c r="I241" s="196">
        <f t="shared" si="27"/>
        <v>12278540.799210196</v>
      </c>
      <c r="J241" s="196">
        <f t="shared" si="28"/>
        <v>25596181.153911695</v>
      </c>
      <c r="K241" s="196">
        <f t="shared" si="29"/>
        <v>39321525.708214767</v>
      </c>
      <c r="L241" s="197">
        <f t="shared" si="30"/>
        <v>65654034.242896512</v>
      </c>
    </row>
    <row r="242" spans="2:12">
      <c r="B242">
        <v>22705771.050141912</v>
      </c>
      <c r="C242">
        <v>5988280.8923612172</v>
      </c>
      <c r="D242">
        <v>2.2894680623798333E-2</v>
      </c>
      <c r="E242">
        <v>0.35431379131443219</v>
      </c>
      <c r="F242" s="198">
        <f t="shared" si="24"/>
        <v>-7557880.8923612172</v>
      </c>
      <c r="G242" s="196">
        <f t="shared" si="25"/>
        <v>-8123098.8197379559</v>
      </c>
      <c r="H242" s="196">
        <f t="shared" si="26"/>
        <v>-290724.81537464791</v>
      </c>
      <c r="I242" s="196">
        <f t="shared" si="27"/>
        <v>4707347.3707033787</v>
      </c>
      <c r="J242" s="196">
        <f t="shared" si="28"/>
        <v>12285442.135404909</v>
      </c>
      <c r="K242" s="196">
        <f t="shared" si="29"/>
        <v>19034705.461441118</v>
      </c>
      <c r="L242" s="197">
        <f t="shared" si="30"/>
        <v>20055790.440075584</v>
      </c>
    </row>
    <row r="243" spans="2:12">
      <c r="B243">
        <v>18043305.764946438</v>
      </c>
      <c r="C243">
        <v>6066698.2024597917</v>
      </c>
      <c r="D243">
        <v>2.6149174474318672E-2</v>
      </c>
      <c r="E243">
        <v>0.3903317361980041</v>
      </c>
      <c r="F243" s="198">
        <f t="shared" si="24"/>
        <v>-7636298.2024597917</v>
      </c>
      <c r="G243" s="196">
        <f t="shared" si="25"/>
        <v>-9605326.2371079884</v>
      </c>
      <c r="H243" s="196">
        <f t="shared" si="26"/>
        <v>-4587075.1899066344</v>
      </c>
      <c r="I243" s="196">
        <f t="shared" si="27"/>
        <v>-797965.57736990554</v>
      </c>
      <c r="J243" s="196">
        <f t="shared" si="28"/>
        <v>4351426.2961004395</v>
      </c>
      <c r="K243" s="196">
        <f t="shared" si="29"/>
        <v>8708985.5175782628</v>
      </c>
      <c r="L243" s="197">
        <f t="shared" si="30"/>
        <v>-9566253.3931656219</v>
      </c>
    </row>
    <row r="244" spans="2:12">
      <c r="B244">
        <v>15719168.675801873</v>
      </c>
      <c r="C244">
        <v>6155552.8427991578</v>
      </c>
      <c r="D244">
        <v>2.8546098208563492E-2</v>
      </c>
      <c r="E244">
        <v>0.26003448591570788</v>
      </c>
      <c r="F244" s="198">
        <f t="shared" si="24"/>
        <v>-7725152.8427991578</v>
      </c>
      <c r="G244" s="196">
        <f t="shared" si="25"/>
        <v>-11529938.828485552</v>
      </c>
      <c r="H244" s="196">
        <f t="shared" si="26"/>
        <v>-8202245.5729163587</v>
      </c>
      <c r="I244" s="196">
        <f t="shared" si="27"/>
        <v>-4521241.8953912612</v>
      </c>
      <c r="J244" s="196">
        <f t="shared" si="28"/>
        <v>1490668.9195083112</v>
      </c>
      <c r="K244" s="196">
        <f t="shared" si="29"/>
        <v>7732127.0567045286</v>
      </c>
      <c r="L244" s="197">
        <f t="shared" si="30"/>
        <v>-22755783.163379487</v>
      </c>
    </row>
    <row r="245" spans="2:12">
      <c r="B245">
        <v>22807397.68669698</v>
      </c>
      <c r="C245">
        <v>7463652.4552140869</v>
      </c>
      <c r="D245">
        <v>1.4906155583361308E-2</v>
      </c>
      <c r="E245">
        <v>0.27430341502121036</v>
      </c>
      <c r="F245" s="198">
        <f t="shared" si="24"/>
        <v>-9033252.4552140869</v>
      </c>
      <c r="G245" s="196">
        <f t="shared" si="25"/>
        <v>-8520467.7006265372</v>
      </c>
      <c r="H245" s="196">
        <f t="shared" si="26"/>
        <v>-15305.135497103052</v>
      </c>
      <c r="I245" s="196">
        <f t="shared" si="27"/>
        <v>6058820.4378489479</v>
      </c>
      <c r="J245" s="196">
        <f t="shared" si="28"/>
        <v>16253888.963761874</v>
      </c>
      <c r="K245" s="196">
        <f t="shared" si="29"/>
        <v>26562505.917830668</v>
      </c>
      <c r="L245" s="197">
        <f t="shared" si="30"/>
        <v>31306190.028103761</v>
      </c>
    </row>
    <row r="246" spans="2:12">
      <c r="B246">
        <v>20144047.364726707</v>
      </c>
      <c r="C246">
        <v>6925717.9479354229</v>
      </c>
      <c r="D246">
        <v>1.5085604419080172E-2</v>
      </c>
      <c r="E246">
        <v>0.36635792107913451</v>
      </c>
      <c r="F246" s="198">
        <f t="shared" si="24"/>
        <v>-8495317.9479354229</v>
      </c>
      <c r="G246" s="196">
        <f t="shared" si="25"/>
        <v>-8927065.1308995113</v>
      </c>
      <c r="H246" s="196">
        <f t="shared" si="26"/>
        <v>-2554827.1132256882</v>
      </c>
      <c r="I246" s="196">
        <f t="shared" si="27"/>
        <v>1826309.6863144673</v>
      </c>
      <c r="J246" s="196">
        <f t="shared" si="28"/>
        <v>8201372.1117309807</v>
      </c>
      <c r="K246" s="196">
        <f t="shared" si="29"/>
        <v>13782606.843003346</v>
      </c>
      <c r="L246" s="197">
        <f t="shared" si="30"/>
        <v>3833078.4489881713</v>
      </c>
    </row>
    <row r="247" spans="2:12">
      <c r="B247">
        <v>27988525.040437028</v>
      </c>
      <c r="C247">
        <v>7800393.6887722407</v>
      </c>
      <c r="D247">
        <v>2.7028717917416914E-2</v>
      </c>
      <c r="E247">
        <v>0.3456297494430372</v>
      </c>
      <c r="F247" s="198">
        <f t="shared" si="24"/>
        <v>-9369993.6887722407</v>
      </c>
      <c r="G247" s="196">
        <f t="shared" si="25"/>
        <v>-6263025.2042230871</v>
      </c>
      <c r="H247" s="196">
        <f t="shared" si="26"/>
        <v>4738460.0441937316</v>
      </c>
      <c r="I247" s="196">
        <f t="shared" si="27"/>
        <v>11009576.043816393</v>
      </c>
      <c r="J247" s="196">
        <f t="shared" si="28"/>
        <v>20967523.639308676</v>
      </c>
      <c r="K247" s="196">
        <f t="shared" si="29"/>
        <v>29938378.539968979</v>
      </c>
      <c r="L247" s="197">
        <f t="shared" si="30"/>
        <v>51020919.374292448</v>
      </c>
    </row>
    <row r="248" spans="2:12">
      <c r="B248">
        <v>25421308.023316141</v>
      </c>
      <c r="C248">
        <v>8385158.8488418227</v>
      </c>
      <c r="D248">
        <v>1.2963347270119326E-2</v>
      </c>
      <c r="E248">
        <v>0.28657185583056122</v>
      </c>
      <c r="F248" s="198">
        <f t="shared" si="24"/>
        <v>-9954758.8488418236</v>
      </c>
      <c r="G248" s="196">
        <f t="shared" si="25"/>
        <v>-7398925.9385127537</v>
      </c>
      <c r="H248" s="196">
        <f t="shared" si="26"/>
        <v>2848299.7986404439</v>
      </c>
      <c r="I248" s="196">
        <f t="shared" si="27"/>
        <v>9582569.6625975128</v>
      </c>
      <c r="J248" s="196">
        <f t="shared" si="28"/>
        <v>20846670.46581354</v>
      </c>
      <c r="K248" s="196">
        <f t="shared" si="29"/>
        <v>32012288.76986713</v>
      </c>
      <c r="L248" s="197">
        <f t="shared" si="30"/>
        <v>47936143.909564048</v>
      </c>
    </row>
    <row r="249" spans="2:12">
      <c r="B249">
        <v>21134220.404675435</v>
      </c>
      <c r="C249">
        <v>5281838.4350108337</v>
      </c>
      <c r="D249">
        <v>2.2239753410443434E-2</v>
      </c>
      <c r="E249">
        <v>0.3173116245002594</v>
      </c>
      <c r="F249" s="198">
        <f t="shared" si="24"/>
        <v>-6851438.4350108337</v>
      </c>
      <c r="G249" s="196">
        <f t="shared" si="25"/>
        <v>-8940410.4477411993</v>
      </c>
      <c r="H249" s="196">
        <f t="shared" si="26"/>
        <v>-1891005.3390651201</v>
      </c>
      <c r="I249" s="196">
        <f t="shared" si="27"/>
        <v>3119000.1838105447</v>
      </c>
      <c r="J249" s="196">
        <f t="shared" si="28"/>
        <v>10979478.623871876</v>
      </c>
      <c r="K249" s="196">
        <f t="shared" si="29"/>
        <v>18414070.75277663</v>
      </c>
      <c r="L249" s="197">
        <f t="shared" si="30"/>
        <v>14829695.338641897</v>
      </c>
    </row>
    <row r="250" spans="2:12">
      <c r="B250">
        <v>29730368.968779564</v>
      </c>
      <c r="C250">
        <v>5056062.5019074064</v>
      </c>
      <c r="D250">
        <v>2.6049684133426919E-2</v>
      </c>
      <c r="E250">
        <v>0.31975615710928679</v>
      </c>
      <c r="F250" s="198">
        <f t="shared" si="24"/>
        <v>-6625662.5019074064</v>
      </c>
      <c r="G250" s="196">
        <f t="shared" si="25"/>
        <v>-5719646.5469811903</v>
      </c>
      <c r="H250" s="196">
        <f t="shared" si="26"/>
        <v>6713529.8129743906</v>
      </c>
      <c r="I250" s="196">
        <f t="shared" si="27"/>
        <v>13918781.643092882</v>
      </c>
      <c r="J250" s="196">
        <f t="shared" si="28"/>
        <v>25748074.004952032</v>
      </c>
      <c r="K250" s="196">
        <f t="shared" si="29"/>
        <v>36860883.830841847</v>
      </c>
      <c r="L250" s="197">
        <f t="shared" si="30"/>
        <v>70895960.242972553</v>
      </c>
    </row>
    <row r="251" spans="2:12">
      <c r="B251">
        <v>24936063.722647786</v>
      </c>
      <c r="C251">
        <v>5333750.4196295049</v>
      </c>
      <c r="D251">
        <v>1.1066316721091343E-2</v>
      </c>
      <c r="E251">
        <v>0.38726462599566636</v>
      </c>
      <c r="F251" s="198">
        <f t="shared" si="24"/>
        <v>-6903350.4196295049</v>
      </c>
      <c r="G251" s="196">
        <f t="shared" si="25"/>
        <v>-7020571.9266057136</v>
      </c>
      <c r="H251" s="196">
        <f t="shared" si="26"/>
        <v>2044755.3939692217</v>
      </c>
      <c r="I251" s="196">
        <f t="shared" si="27"/>
        <v>7158902.4051032029</v>
      </c>
      <c r="J251" s="196">
        <f t="shared" si="28"/>
        <v>14788616.961628526</v>
      </c>
      <c r="K251" s="196">
        <f t="shared" si="29"/>
        <v>21207735.022454415</v>
      </c>
      <c r="L251" s="197">
        <f t="shared" si="30"/>
        <v>31276087.436920144</v>
      </c>
    </row>
    <row r="252" spans="2:12">
      <c r="B252">
        <v>19248634.296700947</v>
      </c>
      <c r="C252">
        <v>4968306.5279091764</v>
      </c>
      <c r="D252">
        <v>2.2605365153965877E-2</v>
      </c>
      <c r="E252">
        <v>0.30880611590929902</v>
      </c>
      <c r="F252" s="198">
        <f t="shared" si="24"/>
        <v>-6537906.5279091764</v>
      </c>
      <c r="G252" s="196">
        <f t="shared" si="25"/>
        <v>-9719665.6364519857</v>
      </c>
      <c r="H252" s="196">
        <f t="shared" si="26"/>
        <v>-3866857.3924628943</v>
      </c>
      <c r="I252" s="196">
        <f t="shared" si="27"/>
        <v>704750.00069477351</v>
      </c>
      <c r="J252" s="196">
        <f t="shared" si="28"/>
        <v>7840939.2814502893</v>
      </c>
      <c r="K252" s="196">
        <f t="shared" si="29"/>
        <v>14688270.276137391</v>
      </c>
      <c r="L252" s="197">
        <f t="shared" si="30"/>
        <v>3109530.0014583971</v>
      </c>
    </row>
    <row r="253" spans="2:12">
      <c r="B253">
        <v>20279549.546800133</v>
      </c>
      <c r="C253">
        <v>4606845.3016754659</v>
      </c>
      <c r="D253">
        <v>1.0433973204748681E-2</v>
      </c>
      <c r="E253">
        <v>0.25130924405652028</v>
      </c>
      <c r="F253" s="198">
        <f t="shared" si="24"/>
        <v>-6176445.3016754659</v>
      </c>
      <c r="G253" s="196">
        <f t="shared" si="25"/>
        <v>-9655001.5776700843</v>
      </c>
      <c r="H253" s="196">
        <f t="shared" si="26"/>
        <v>-2783480.0022181622</v>
      </c>
      <c r="I253" s="196">
        <f t="shared" si="27"/>
        <v>2726442.6152778086</v>
      </c>
      <c r="J253" s="196">
        <f t="shared" si="28"/>
        <v>12164467.498281233</v>
      </c>
      <c r="K253" s="196">
        <f t="shared" si="29"/>
        <v>22063381.71758626</v>
      </c>
      <c r="L253" s="197">
        <f t="shared" si="30"/>
        <v>18339364.94958159</v>
      </c>
    </row>
    <row r="254" spans="2:12">
      <c r="B254">
        <v>16492812.891018402</v>
      </c>
      <c r="C254">
        <v>7979338.9690847499</v>
      </c>
      <c r="D254">
        <v>2.2960600604266485E-2</v>
      </c>
      <c r="E254">
        <v>0.38939786980803859</v>
      </c>
      <c r="F254" s="198">
        <f t="shared" si="24"/>
        <v>-9548938.9690847509</v>
      </c>
      <c r="G254" s="196">
        <f t="shared" si="25"/>
        <v>-10146728.967256751</v>
      </c>
      <c r="H254" s="196">
        <f t="shared" si="26"/>
        <v>-5956669.0057836119</v>
      </c>
      <c r="I254" s="196">
        <f t="shared" si="27"/>
        <v>-2429001.2480071373</v>
      </c>
      <c r="J254" s="196">
        <f t="shared" si="28"/>
        <v>2238378.0555639691</v>
      </c>
      <c r="K254" s="196">
        <f t="shared" si="29"/>
        <v>6208052.7848737482</v>
      </c>
      <c r="L254" s="197">
        <f t="shared" si="30"/>
        <v>-19634907.349694535</v>
      </c>
    </row>
    <row r="255" spans="2:12">
      <c r="B255">
        <v>18795892.208624531</v>
      </c>
      <c r="C255">
        <v>8503952.1469771415</v>
      </c>
      <c r="D255">
        <v>1.7293923764763328E-2</v>
      </c>
      <c r="E255">
        <v>0.3422193060090945</v>
      </c>
      <c r="F255" s="198">
        <f t="shared" si="24"/>
        <v>-10073552.146977141</v>
      </c>
      <c r="G255" s="196">
        <f t="shared" si="25"/>
        <v>-9607909.6165155601</v>
      </c>
      <c r="H255" s="196">
        <f t="shared" si="26"/>
        <v>-4020251.0669985809</v>
      </c>
      <c r="I255" s="196">
        <f t="shared" si="27"/>
        <v>228446.79240338161</v>
      </c>
      <c r="J255" s="196">
        <f t="shared" si="28"/>
        <v>6515207.3036875604</v>
      </c>
      <c r="K255" s="196">
        <f t="shared" si="29"/>
        <v>12241690.476927612</v>
      </c>
      <c r="L255" s="197">
        <f t="shared" si="30"/>
        <v>-4716368.2574727312</v>
      </c>
    </row>
    <row r="256" spans="2:12">
      <c r="B256">
        <v>19978789.635914184</v>
      </c>
      <c r="C256">
        <v>5737372.9667043062</v>
      </c>
      <c r="D256">
        <v>2.8706015198217714E-2</v>
      </c>
      <c r="E256">
        <v>0.31586504715109714</v>
      </c>
      <c r="F256" s="198">
        <f t="shared" si="24"/>
        <v>-7306972.9667043062</v>
      </c>
      <c r="G256" s="196">
        <f t="shared" si="25"/>
        <v>-9438169.240652835</v>
      </c>
      <c r="H256" s="196">
        <f t="shared" si="26"/>
        <v>-3208253.8003979204</v>
      </c>
      <c r="I256" s="196">
        <f t="shared" si="27"/>
        <v>1472336.5655608855</v>
      </c>
      <c r="J256" s="196">
        <f t="shared" si="28"/>
        <v>8746431.4603255317</v>
      </c>
      <c r="K256" s="196">
        <f t="shared" si="29"/>
        <v>15646908.459158283</v>
      </c>
      <c r="L256" s="197">
        <f t="shared" si="30"/>
        <v>5912280.4772896357</v>
      </c>
    </row>
    <row r="257" spans="2:12">
      <c r="B257">
        <v>26890774.254585408</v>
      </c>
      <c r="C257">
        <v>8666417.4321726132</v>
      </c>
      <c r="D257">
        <v>1.0792260505996886E-2</v>
      </c>
      <c r="E257">
        <v>0.27362590411084325</v>
      </c>
      <c r="F257" s="198">
        <f t="shared" si="24"/>
        <v>-10236017.432172613</v>
      </c>
      <c r="G257" s="196">
        <f t="shared" si="25"/>
        <v>-6869962.5519116651</v>
      </c>
      <c r="H257" s="196">
        <f t="shared" si="26"/>
        <v>4586328.3720378885</v>
      </c>
      <c r="I257" s="196">
        <f t="shared" si="27"/>
        <v>12067806.467695596</v>
      </c>
      <c r="J257" s="196">
        <f t="shared" si="28"/>
        <v>24822673.030585501</v>
      </c>
      <c r="K257" s="196">
        <f t="shared" si="29"/>
        <v>37719825.942750886</v>
      </c>
      <c r="L257" s="197">
        <f t="shared" si="30"/>
        <v>62090653.828985594</v>
      </c>
    </row>
    <row r="258" spans="2:12">
      <c r="B258">
        <v>28059938.352610856</v>
      </c>
      <c r="C258">
        <v>4590090.639973144</v>
      </c>
      <c r="D258">
        <v>2.6882839442121644E-2</v>
      </c>
      <c r="E258">
        <v>0.31413922544022954</v>
      </c>
      <c r="F258" s="198">
        <f t="shared" si="24"/>
        <v>-6159690.639973144</v>
      </c>
      <c r="G258" s="196">
        <f t="shared" si="25"/>
        <v>-6384551.1099560661</v>
      </c>
      <c r="H258" s="196">
        <f t="shared" si="26"/>
        <v>5045218.8156089056</v>
      </c>
      <c r="I258" s="196">
        <f t="shared" si="27"/>
        <v>11917377.227536188</v>
      </c>
      <c r="J258" s="196">
        <f t="shared" si="28"/>
        <v>23184727.231682859</v>
      </c>
      <c r="K258" s="196">
        <f t="shared" si="29"/>
        <v>33870260.229306854</v>
      </c>
      <c r="L258" s="197">
        <f t="shared" si="30"/>
        <v>61473341.754205599</v>
      </c>
    </row>
    <row r="259" spans="2:12">
      <c r="B259">
        <v>16489150.669881282</v>
      </c>
      <c r="C259">
        <v>7641361.7358928192</v>
      </c>
      <c r="D259">
        <v>2.7607348857081819E-2</v>
      </c>
      <c r="E259">
        <v>0.37641529587694939</v>
      </c>
      <c r="F259" s="198">
        <f t="shared" si="24"/>
        <v>-9210961.7358928192</v>
      </c>
      <c r="G259" s="196">
        <f t="shared" si="25"/>
        <v>-10272150.548490472</v>
      </c>
      <c r="H259" s="196">
        <f t="shared" si="26"/>
        <v>-6146019.359357533</v>
      </c>
      <c r="I259" s="196">
        <f t="shared" si="27"/>
        <v>-2590612.9688037951</v>
      </c>
      <c r="J259" s="196">
        <f t="shared" si="28"/>
        <v>2202630.8612534022</v>
      </c>
      <c r="K259" s="196">
        <f t="shared" si="29"/>
        <v>6360473.2295377357</v>
      </c>
      <c r="L259" s="197">
        <f t="shared" si="30"/>
        <v>-19656640.521753479</v>
      </c>
    </row>
    <row r="260" spans="2:12">
      <c r="B260">
        <v>29943693.350016788</v>
      </c>
      <c r="C260">
        <v>8905514.6946623139</v>
      </c>
      <c r="D260">
        <v>2.031220435193945E-2</v>
      </c>
      <c r="E260">
        <v>0.38751640369884338</v>
      </c>
      <c r="F260" s="198">
        <f t="shared" si="24"/>
        <v>-10475114.694662314</v>
      </c>
      <c r="G260" s="196">
        <f t="shared" si="25"/>
        <v>-5300808.4795180513</v>
      </c>
      <c r="H260" s="196">
        <f t="shared" si="26"/>
        <v>6429889.1548276339</v>
      </c>
      <c r="I260" s="196">
        <f t="shared" si="27"/>
        <v>12403660.111300752</v>
      </c>
      <c r="J260" s="196">
        <f t="shared" si="28"/>
        <v>21631373.262105335</v>
      </c>
      <c r="K260" s="196">
        <f t="shared" si="29"/>
        <v>29360948.982901879</v>
      </c>
      <c r="L260" s="197">
        <f t="shared" si="30"/>
        <v>54049948.336955234</v>
      </c>
    </row>
    <row r="261" spans="2:12">
      <c r="B261">
        <v>17191381.572923981</v>
      </c>
      <c r="C261">
        <v>4953886.5321817687</v>
      </c>
      <c r="D261">
        <v>2.1965086825159456E-2</v>
      </c>
      <c r="E261">
        <v>0.28741874446852017</v>
      </c>
      <c r="F261" s="198">
        <f t="shared" si="24"/>
        <v>-6523486.5321817687</v>
      </c>
      <c r="G261" s="196">
        <f t="shared" si="25"/>
        <v>-10673314.759876791</v>
      </c>
      <c r="H261" s="196">
        <f t="shared" si="26"/>
        <v>-6175374.0855550077</v>
      </c>
      <c r="I261" s="196">
        <f t="shared" si="27"/>
        <v>-2069898.1910980344</v>
      </c>
      <c r="J261" s="196">
        <f t="shared" si="28"/>
        <v>4420126.8146172818</v>
      </c>
      <c r="K261" s="196">
        <f t="shared" si="29"/>
        <v>10866743.551059389</v>
      </c>
      <c r="L261" s="197">
        <f t="shared" si="30"/>
        <v>-10155203.203034928</v>
      </c>
    </row>
    <row r="262" spans="2:12">
      <c r="B262">
        <v>28595538.193914607</v>
      </c>
      <c r="C262">
        <v>7255317.8502761927</v>
      </c>
      <c r="D262">
        <v>1.4489883114108707E-2</v>
      </c>
      <c r="E262">
        <v>0.33214362010559406</v>
      </c>
      <c r="F262" s="198">
        <f t="shared" ref="F262:F325" si="31">-C262+$C$52</f>
        <v>-8824917.8502761927</v>
      </c>
      <c r="G262" s="196">
        <f t="shared" ref="G262:G325" si="32">($D$29*B262*((1+40%)^($D$24-1))*($C$32+$C$33)-D262*((1+40%)^($D$24-1))*$D$29*B262*($C$32+$C$33)+SUM($D$38:$D$41)+SUM($D$47:$D$51))/((1+E262)^$D$24)</f>
        <v>-5963051.3989736317</v>
      </c>
      <c r="H262" s="196">
        <f t="shared" ref="H262:H325" si="33">($E$29*B262*((1+40%)^($E$24-1))*($C$32+$C$33)-D262*$E$29*B262*((1+40%)^($E$24-1))*($C$32+$C$33)+SUM($E$38:$E$41)+SUM($E$47:$E$51))/((1+E262)^$E$24)</f>
        <v>5800838.5810029004</v>
      </c>
      <c r="I262" s="196">
        <f t="shared" ref="I262:I325" si="34">($F$29*B262*((1+40%)^($F$24-1))*($C$32+$C$33)-D262*$F$29*B262*((1+40%)^($F$24-1))*($C$32+$C$33)+SUM($F$38:$F$41)+SUM($F$47:$F$51))/((1+E262)^$F$24)</f>
        <v>12551364.754790943</v>
      </c>
      <c r="J262" s="196">
        <f t="shared" ref="J262:J325" si="35">($G$29*B262*((1+40%)^($G$24-1))*($C$32+$C$33)-D262*$G$29*B262*((1+40%)^($G$24-1))*($C$32+$C$33)+SUM($G$38:$G$41)+SUM($G$47:$G$51))/((1+E262)^$G$24)</f>
        <v>23467088.23084284</v>
      </c>
      <c r="K262" s="196">
        <f t="shared" ref="K262:K325" si="36">($H$29*B262*((1+40%)^($H$24-1))*($C$32+$C$33)-D262*$H$29*B262*((1+40%)^($H$24-1))*($C$32+$C$33)+SUM($H$38:$H$41)+SUM($H$47:$H$51))/((1+E262)^$H$24)</f>
        <v>33518620.106463034</v>
      </c>
      <c r="L262" s="197">
        <f t="shared" ref="L262:L325" si="37">SUM(F262:K262)</f>
        <v>60549942.423849896</v>
      </c>
    </row>
    <row r="263" spans="2:12">
      <c r="B263">
        <v>19501785.332804345</v>
      </c>
      <c r="C263">
        <v>7351863.1550035095</v>
      </c>
      <c r="D263">
        <v>2.4105044709616382E-2</v>
      </c>
      <c r="E263">
        <v>0.3074831385235145</v>
      </c>
      <c r="F263" s="198">
        <f t="shared" si="31"/>
        <v>-8921463.1550035104</v>
      </c>
      <c r="G263" s="196">
        <f t="shared" si="32"/>
        <v>-9644395.8777157702</v>
      </c>
      <c r="H263" s="196">
        <f t="shared" si="33"/>
        <v>-3644190.1045118691</v>
      </c>
      <c r="I263" s="196">
        <f t="shared" si="34"/>
        <v>999615.38334927929</v>
      </c>
      <c r="J263" s="196">
        <f t="shared" si="35"/>
        <v>8278347.1516833073</v>
      </c>
      <c r="K263" s="196">
        <f t="shared" si="36"/>
        <v>15276026.851976873</v>
      </c>
      <c r="L263" s="197">
        <f t="shared" si="37"/>
        <v>2343940.2497783136</v>
      </c>
    </row>
    <row r="264" spans="2:12">
      <c r="B264">
        <v>25237281.411175877</v>
      </c>
      <c r="C264">
        <v>8286004.2115543075</v>
      </c>
      <c r="D264">
        <v>2.4773400067140718E-2</v>
      </c>
      <c r="E264">
        <v>0.29954985198522904</v>
      </c>
      <c r="F264" s="198">
        <f t="shared" si="31"/>
        <v>-9855604.2115543075</v>
      </c>
      <c r="G264" s="196">
        <f t="shared" si="32"/>
        <v>-7513289.4101069942</v>
      </c>
      <c r="H264" s="196">
        <f t="shared" si="33"/>
        <v>2278718.9726732126</v>
      </c>
      <c r="I264" s="196">
        <f t="shared" si="34"/>
        <v>8642896.3439212739</v>
      </c>
      <c r="J264" s="196">
        <f t="shared" si="35"/>
        <v>19112536.643312059</v>
      </c>
      <c r="K264" s="196">
        <f t="shared" si="36"/>
        <v>29282041.373935748</v>
      </c>
      <c r="L264" s="197">
        <f t="shared" si="37"/>
        <v>41947299.712180994</v>
      </c>
    </row>
    <row r="265" spans="2:12">
      <c r="B265">
        <v>23735312.967314675</v>
      </c>
      <c r="C265">
        <v>4886043.8856166266</v>
      </c>
      <c r="D265">
        <v>1.097964415417951E-2</v>
      </c>
      <c r="E265">
        <v>0.35425885799737544</v>
      </c>
      <c r="F265" s="198">
        <f t="shared" si="31"/>
        <v>-6455643.8856166266</v>
      </c>
      <c r="G265" s="196">
        <f t="shared" si="32"/>
        <v>-7638087.7385113519</v>
      </c>
      <c r="H265" s="196">
        <f t="shared" si="33"/>
        <v>978341.80060819583</v>
      </c>
      <c r="I265" s="196">
        <f t="shared" si="34"/>
        <v>6263959.5349939801</v>
      </c>
      <c r="J265" s="196">
        <f t="shared" si="35"/>
        <v>14369147.742062379</v>
      </c>
      <c r="K265" s="196">
        <f t="shared" si="36"/>
        <v>21581866.916031029</v>
      </c>
      <c r="L265" s="197">
        <f t="shared" si="37"/>
        <v>29099584.369567603</v>
      </c>
    </row>
    <row r="266" spans="2:12">
      <c r="B266">
        <v>15428937.650685141</v>
      </c>
      <c r="C266">
        <v>5405713.0649739066</v>
      </c>
      <c r="D266">
        <v>2.7482833338419749E-2</v>
      </c>
      <c r="E266">
        <v>0.36686147648548845</v>
      </c>
      <c r="F266" s="198">
        <f t="shared" si="31"/>
        <v>-6975313.0649739066</v>
      </c>
      <c r="G266" s="196">
        <f t="shared" si="32"/>
        <v>-10727895.045684492</v>
      </c>
      <c r="H266" s="196">
        <f t="shared" si="33"/>
        <v>-7226939.2268697536</v>
      </c>
      <c r="I266" s="196">
        <f t="shared" si="34"/>
        <v>-3853682.2853903091</v>
      </c>
      <c r="J266" s="196">
        <f t="shared" si="35"/>
        <v>663180.56649932219</v>
      </c>
      <c r="K266" s="196">
        <f t="shared" si="36"/>
        <v>4647100.7453676667</v>
      </c>
      <c r="L266" s="197">
        <f t="shared" si="37"/>
        <v>-23473548.311051473</v>
      </c>
    </row>
    <row r="267" spans="2:12">
      <c r="B267">
        <v>28385418.256172366</v>
      </c>
      <c r="C267">
        <v>6552720.7251197854</v>
      </c>
      <c r="D267">
        <v>2.3337199011200294E-2</v>
      </c>
      <c r="E267">
        <v>0.26550492873928039</v>
      </c>
      <c r="F267" s="198">
        <f t="shared" si="31"/>
        <v>-8122320.7251197854</v>
      </c>
      <c r="G267" s="196">
        <f t="shared" si="32"/>
        <v>-6461711.7136087837</v>
      </c>
      <c r="H267" s="196">
        <f t="shared" si="33"/>
        <v>5911122.7298258897</v>
      </c>
      <c r="I267" s="196">
        <f t="shared" si="34"/>
        <v>13962401.788162608</v>
      </c>
      <c r="J267" s="196">
        <f t="shared" si="35"/>
        <v>27843656.845485341</v>
      </c>
      <c r="K267" s="196">
        <f t="shared" si="36"/>
        <v>42054329.565353051</v>
      </c>
      <c r="L267" s="197">
        <f t="shared" si="37"/>
        <v>75187478.490098327</v>
      </c>
    </row>
    <row r="268" spans="2:12">
      <c r="B268">
        <v>19096194.341868345</v>
      </c>
      <c r="C268">
        <v>8746620.0750755332</v>
      </c>
      <c r="D268">
        <v>1.7486190374462113E-2</v>
      </c>
      <c r="E268">
        <v>0.33532059694204536</v>
      </c>
      <c r="F268" s="198">
        <f t="shared" si="31"/>
        <v>-10316220.075075533</v>
      </c>
      <c r="G268" s="196">
        <f t="shared" si="32"/>
        <v>-9546238.4463432636</v>
      </c>
      <c r="H268" s="196">
        <f t="shared" si="33"/>
        <v>-3766715.1024363926</v>
      </c>
      <c r="I268" s="196">
        <f t="shared" si="34"/>
        <v>599064.74699382705</v>
      </c>
      <c r="J268" s="196">
        <f t="shared" si="35"/>
        <v>7148919.2083581882</v>
      </c>
      <c r="K268" s="196">
        <f t="shared" si="36"/>
        <v>13178283.295629304</v>
      </c>
      <c r="L268" s="197">
        <f t="shared" si="37"/>
        <v>-2702906.3728738688</v>
      </c>
    </row>
    <row r="269" spans="2:12">
      <c r="B269">
        <v>29643848.994415112</v>
      </c>
      <c r="C269">
        <v>4752418.5918759732</v>
      </c>
      <c r="D269">
        <v>2.649525437177648E-2</v>
      </c>
      <c r="E269">
        <v>0.37825556199835203</v>
      </c>
      <c r="F269" s="198">
        <f t="shared" si="31"/>
        <v>-6322018.5918759732</v>
      </c>
      <c r="G269" s="196">
        <f t="shared" si="32"/>
        <v>-5512947.662764553</v>
      </c>
      <c r="H269" s="196">
        <f t="shared" si="33"/>
        <v>6063047.078280204</v>
      </c>
      <c r="I269" s="196">
        <f t="shared" si="34"/>
        <v>12108967.029967587</v>
      </c>
      <c r="J269" s="196">
        <f t="shared" si="35"/>
        <v>21500375.045306258</v>
      </c>
      <c r="K269" s="196">
        <f t="shared" si="36"/>
        <v>29498454.369283106</v>
      </c>
      <c r="L269" s="197">
        <f t="shared" si="37"/>
        <v>57335877.268196627</v>
      </c>
    </row>
    <row r="270" spans="2:12">
      <c r="B270">
        <v>23206579.790643025</v>
      </c>
      <c r="C270">
        <v>6746910.0009155553</v>
      </c>
      <c r="D270">
        <v>2.5323953978087708E-2</v>
      </c>
      <c r="E270">
        <v>0.31843317972350232</v>
      </c>
      <c r="F270" s="198">
        <f t="shared" si="31"/>
        <v>-8316510.0009155553</v>
      </c>
      <c r="G270" s="196">
        <f t="shared" si="32"/>
        <v>-8176683.7855641861</v>
      </c>
      <c r="H270" s="196">
        <f t="shared" si="33"/>
        <v>143074.90214748489</v>
      </c>
      <c r="I270" s="196">
        <f t="shared" si="34"/>
        <v>5668764.5577501599</v>
      </c>
      <c r="J270" s="196">
        <f t="shared" si="35"/>
        <v>14456930.908281054</v>
      </c>
      <c r="K270" s="196">
        <f t="shared" si="36"/>
        <v>22746676.39605128</v>
      </c>
      <c r="L270" s="197">
        <f t="shared" si="37"/>
        <v>26522252.977750238</v>
      </c>
    </row>
    <row r="271" spans="2:12">
      <c r="B271">
        <v>24667348.24671163</v>
      </c>
      <c r="C271">
        <v>8154713.5837885682</v>
      </c>
      <c r="D271">
        <v>2.0595416119876704E-2</v>
      </c>
      <c r="E271">
        <v>0.28764763328959014</v>
      </c>
      <c r="F271" s="198">
        <f t="shared" si="31"/>
        <v>-9724313.5837885682</v>
      </c>
      <c r="G271" s="196">
        <f t="shared" si="32"/>
        <v>-7762060.4604778597</v>
      </c>
      <c r="H271" s="196">
        <f t="shared" si="33"/>
        <v>1827881.7141977027</v>
      </c>
      <c r="I271" s="196">
        <f t="shared" si="34"/>
        <v>8248843.275512306</v>
      </c>
      <c r="J271" s="196">
        <f t="shared" si="35"/>
        <v>18934257.714352347</v>
      </c>
      <c r="K271" s="196">
        <f t="shared" si="36"/>
        <v>29510862.727281373</v>
      </c>
      <c r="L271" s="197">
        <f t="shared" si="37"/>
        <v>41035471.387077302</v>
      </c>
    </row>
    <row r="272" spans="2:12">
      <c r="B272">
        <v>28039796.1363567</v>
      </c>
      <c r="C272">
        <v>6725760.6738486886</v>
      </c>
      <c r="D272">
        <v>2.1531113620410779E-2</v>
      </c>
      <c r="E272">
        <v>0.34562517166661583</v>
      </c>
      <c r="F272" s="198">
        <f t="shared" si="31"/>
        <v>-8295360.6738486886</v>
      </c>
      <c r="G272" s="196">
        <f t="shared" si="32"/>
        <v>-6185715.2628170438</v>
      </c>
      <c r="H272" s="196">
        <f t="shared" si="33"/>
        <v>4941998.8788008895</v>
      </c>
      <c r="I272" s="196">
        <f t="shared" si="34"/>
        <v>11260810.047627002</v>
      </c>
      <c r="J272" s="196">
        <f t="shared" si="35"/>
        <v>21305921.935928591</v>
      </c>
      <c r="K272" s="196">
        <f t="shared" si="36"/>
        <v>30354622.641812071</v>
      </c>
      <c r="L272" s="197">
        <f t="shared" si="37"/>
        <v>53382277.567502819</v>
      </c>
    </row>
    <row r="273" spans="2:12">
      <c r="B273">
        <v>19555803.094576862</v>
      </c>
      <c r="C273">
        <v>6476500.7477034824</v>
      </c>
      <c r="D273">
        <v>2.2407605212561417E-2</v>
      </c>
      <c r="E273">
        <v>0.39517044587542349</v>
      </c>
      <c r="F273" s="198">
        <f t="shared" si="31"/>
        <v>-8046100.7477034824</v>
      </c>
      <c r="G273" s="196">
        <f t="shared" si="32"/>
        <v>-9006835.4709498249</v>
      </c>
      <c r="H273" s="196">
        <f t="shared" si="33"/>
        <v>-3120796.9278752464</v>
      </c>
      <c r="I273" s="196">
        <f t="shared" si="34"/>
        <v>917600.19307091739</v>
      </c>
      <c r="J273" s="196">
        <f t="shared" si="35"/>
        <v>6508458.4141585333</v>
      </c>
      <c r="K273" s="196">
        <f t="shared" si="36"/>
        <v>11188269.049301149</v>
      </c>
      <c r="L273" s="197">
        <f t="shared" si="37"/>
        <v>-1559405.4899979513</v>
      </c>
    </row>
    <row r="274" spans="2:12">
      <c r="B274">
        <v>17919705.80156865</v>
      </c>
      <c r="C274">
        <v>7040116.5807061987</v>
      </c>
      <c r="D274">
        <v>2.692190313425092E-2</v>
      </c>
      <c r="E274">
        <v>0.3401135288552507</v>
      </c>
      <c r="F274" s="198">
        <f t="shared" si="31"/>
        <v>-8609716.5807061978</v>
      </c>
      <c r="G274" s="196">
        <f t="shared" si="32"/>
        <v>-10016345.080651054</v>
      </c>
      <c r="H274" s="196">
        <f t="shared" si="33"/>
        <v>-5072269.8514961032</v>
      </c>
      <c r="I274" s="196">
        <f t="shared" si="34"/>
        <v>-1058309.5761631867</v>
      </c>
      <c r="J274" s="196">
        <f t="shared" si="35"/>
        <v>4815167.6382911783</v>
      </c>
      <c r="K274" s="196">
        <f t="shared" si="36"/>
        <v>10188573.272155747</v>
      </c>
      <c r="L274" s="197">
        <f t="shared" si="37"/>
        <v>-9752900.1785696223</v>
      </c>
    </row>
    <row r="275" spans="2:12">
      <c r="B275">
        <v>28142338.328196049</v>
      </c>
      <c r="C275">
        <v>4528977.324747459</v>
      </c>
      <c r="D275">
        <v>2.7367473372600482E-2</v>
      </c>
      <c r="E275">
        <v>0.25758537553025912</v>
      </c>
      <c r="F275" s="198">
        <f t="shared" si="31"/>
        <v>-6098577.324747459</v>
      </c>
      <c r="G275" s="196">
        <f t="shared" si="32"/>
        <v>-6644678.5267347386</v>
      </c>
      <c r="H275" s="196">
        <f t="shared" si="33"/>
        <v>5585182.286151981</v>
      </c>
      <c r="I275" s="196">
        <f t="shared" si="34"/>
        <v>13698879.47434796</v>
      </c>
      <c r="J275" s="196">
        <f t="shared" si="35"/>
        <v>27789614.811492521</v>
      </c>
      <c r="K275" s="196">
        <f t="shared" si="36"/>
        <v>42392665.34080305</v>
      </c>
      <c r="L275" s="197">
        <f t="shared" si="37"/>
        <v>76723086.061313316</v>
      </c>
    </row>
    <row r="276" spans="2:12">
      <c r="B276">
        <v>21868953.520310067</v>
      </c>
      <c r="C276">
        <v>7392788.4762108214</v>
      </c>
      <c r="D276">
        <v>2.780816064943388E-2</v>
      </c>
      <c r="E276">
        <v>0.32412335581530199</v>
      </c>
      <c r="F276" s="198">
        <f t="shared" si="31"/>
        <v>-8962388.4762108214</v>
      </c>
      <c r="G276" s="196">
        <f t="shared" si="32"/>
        <v>-8664624.4760195203</v>
      </c>
      <c r="H276" s="196">
        <f t="shared" si="33"/>
        <v>-1257049.9043332797</v>
      </c>
      <c r="I276" s="196">
        <f t="shared" si="34"/>
        <v>3841763.6992347427</v>
      </c>
      <c r="J276" s="196">
        <f t="shared" si="35"/>
        <v>11809751.200119562</v>
      </c>
      <c r="K276" s="196">
        <f t="shared" si="36"/>
        <v>19262872.988813173</v>
      </c>
      <c r="L276" s="197">
        <f t="shared" si="37"/>
        <v>16030325.031603858</v>
      </c>
    </row>
    <row r="277" spans="2:12">
      <c r="B277">
        <v>19006012.146366771</v>
      </c>
      <c r="C277">
        <v>4950590.53315836</v>
      </c>
      <c r="D277">
        <v>1.9931943723868525E-2</v>
      </c>
      <c r="E277">
        <v>0.36492507705923644</v>
      </c>
      <c r="F277" s="198">
        <f t="shared" si="31"/>
        <v>-6520190.53315836</v>
      </c>
      <c r="G277" s="196">
        <f t="shared" si="32"/>
        <v>-9389661.4283052739</v>
      </c>
      <c r="H277" s="196">
        <f t="shared" si="33"/>
        <v>-3736045.762670252</v>
      </c>
      <c r="I277" s="196">
        <f t="shared" si="34"/>
        <v>401614.3407423771</v>
      </c>
      <c r="J277" s="196">
        <f t="shared" si="35"/>
        <v>6337119.6411755942</v>
      </c>
      <c r="K277" s="196">
        <f t="shared" si="36"/>
        <v>11553466.068622354</v>
      </c>
      <c r="L277" s="197">
        <f t="shared" si="37"/>
        <v>-1353697.6735935621</v>
      </c>
    </row>
    <row r="278" spans="2:12">
      <c r="B278">
        <v>20651264.992217779</v>
      </c>
      <c r="C278">
        <v>6158574.1752372812</v>
      </c>
      <c r="D278">
        <v>1.6883144627216407E-2</v>
      </c>
      <c r="E278">
        <v>0.35444196905423142</v>
      </c>
      <c r="F278" s="198">
        <f t="shared" si="31"/>
        <v>-7728174.1752372812</v>
      </c>
      <c r="G278" s="196">
        <f t="shared" si="32"/>
        <v>-8831474.3269437179</v>
      </c>
      <c r="H278" s="196">
        <f t="shared" si="33"/>
        <v>-2144721.0881997976</v>
      </c>
      <c r="I278" s="196">
        <f t="shared" si="34"/>
        <v>2433054.6871297392</v>
      </c>
      <c r="J278" s="196">
        <f t="shared" si="35"/>
        <v>9240379.881822858</v>
      </c>
      <c r="K278" s="196">
        <f t="shared" si="36"/>
        <v>15311624.359432695</v>
      </c>
      <c r="L278" s="197">
        <f t="shared" si="37"/>
        <v>8280689.3380044978</v>
      </c>
    </row>
    <row r="279" spans="2:12">
      <c r="B279">
        <v>20014496.292001098</v>
      </c>
      <c r="C279">
        <v>8652821.4362010565</v>
      </c>
      <c r="D279">
        <v>1.5077059236426892E-2</v>
      </c>
      <c r="E279">
        <v>0.32574388866847742</v>
      </c>
      <c r="F279" s="198">
        <f t="shared" si="31"/>
        <v>-10222421.436201056</v>
      </c>
      <c r="G279" s="196">
        <f t="shared" si="32"/>
        <v>-9249564.2331653256</v>
      </c>
      <c r="H279" s="196">
        <f t="shared" si="33"/>
        <v>-2844693.4755565138</v>
      </c>
      <c r="I279" s="196">
        <f t="shared" si="34"/>
        <v>1835357.4952585557</v>
      </c>
      <c r="J279" s="196">
        <f t="shared" si="35"/>
        <v>9029383.8227263689</v>
      </c>
      <c r="K279" s="196">
        <f t="shared" si="36"/>
        <v>15747427.485418489</v>
      </c>
      <c r="L279" s="197">
        <f t="shared" si="37"/>
        <v>4295489.6584805157</v>
      </c>
    </row>
    <row r="280" spans="2:12">
      <c r="B280">
        <v>21119571.520126957</v>
      </c>
      <c r="C280">
        <v>8275429.5480208751</v>
      </c>
      <c r="D280">
        <v>1.63106173894467E-2</v>
      </c>
      <c r="E280">
        <v>0.29044923245948667</v>
      </c>
      <c r="F280" s="198">
        <f t="shared" si="31"/>
        <v>-9845029.5480208751</v>
      </c>
      <c r="G280" s="196">
        <f t="shared" si="32"/>
        <v>-9082688.7885249816</v>
      </c>
      <c r="H280" s="196">
        <f t="shared" si="33"/>
        <v>-1850281.9275777556</v>
      </c>
      <c r="I280" s="196">
        <f t="shared" si="34"/>
        <v>3472617.0523435478</v>
      </c>
      <c r="J280" s="196">
        <f t="shared" si="35"/>
        <v>12139905.685750674</v>
      </c>
      <c r="K280" s="196">
        <f t="shared" si="36"/>
        <v>20690683.253202487</v>
      </c>
      <c r="L280" s="197">
        <f t="shared" si="37"/>
        <v>15525205.727173097</v>
      </c>
    </row>
    <row r="281" spans="2:12">
      <c r="B281">
        <v>21445051.423688468</v>
      </c>
      <c r="C281">
        <v>8463164.1590624712</v>
      </c>
      <c r="D281">
        <v>2.6286507766960655E-2</v>
      </c>
      <c r="E281">
        <v>0.39099551377910702</v>
      </c>
      <c r="F281" s="198">
        <f t="shared" si="31"/>
        <v>-10032764.159062471</v>
      </c>
      <c r="G281" s="196">
        <f t="shared" si="32"/>
        <v>-8387207.1924013654</v>
      </c>
      <c r="H281" s="196">
        <f t="shared" si="33"/>
        <v>-1493297.2601379033</v>
      </c>
      <c r="I281" s="196">
        <f t="shared" si="34"/>
        <v>2891069.3422405552</v>
      </c>
      <c r="J281" s="196">
        <f t="shared" si="35"/>
        <v>9146588.6484462842</v>
      </c>
      <c r="K281" s="196">
        <f t="shared" si="36"/>
        <v>14401793.390106173</v>
      </c>
      <c r="L281" s="197">
        <f t="shared" si="37"/>
        <v>6526182.7691912744</v>
      </c>
    </row>
    <row r="282" spans="2:12">
      <c r="B282">
        <v>28378551.59154027</v>
      </c>
      <c r="C282">
        <v>5871272.9270302439</v>
      </c>
      <c r="D282">
        <v>2.1959593493453777E-2</v>
      </c>
      <c r="E282">
        <v>0.38887142551957765</v>
      </c>
      <c r="F282" s="198">
        <f t="shared" si="31"/>
        <v>-7440872.9270302439</v>
      </c>
      <c r="G282" s="196">
        <f t="shared" si="32"/>
        <v>-5875857.1705838628</v>
      </c>
      <c r="H282" s="196">
        <f t="shared" si="33"/>
        <v>4937973.3124100491</v>
      </c>
      <c r="I282" s="196">
        <f t="shared" si="34"/>
        <v>10598724.06723669</v>
      </c>
      <c r="J282" s="196">
        <f t="shared" si="35"/>
        <v>19239876.443575151</v>
      </c>
      <c r="K282" s="196">
        <f t="shared" si="36"/>
        <v>26469458.099518728</v>
      </c>
      <c r="L282" s="197">
        <f t="shared" si="37"/>
        <v>47929301.825126514</v>
      </c>
    </row>
    <row r="283" spans="2:12">
      <c r="B283">
        <v>24858241.523483992</v>
      </c>
      <c r="C283">
        <v>5070619.8309274577</v>
      </c>
      <c r="D283">
        <v>2.8244575334940639E-2</v>
      </c>
      <c r="E283">
        <v>0.37116000854518266</v>
      </c>
      <c r="F283" s="198">
        <f t="shared" si="31"/>
        <v>-6640219.8309274577</v>
      </c>
      <c r="G283" s="196">
        <f t="shared" si="32"/>
        <v>-7290485.4258540981</v>
      </c>
      <c r="H283" s="196">
        <f t="shared" si="33"/>
        <v>1608945.6443933868</v>
      </c>
      <c r="I283" s="196">
        <f t="shared" si="34"/>
        <v>6827855.0959093235</v>
      </c>
      <c r="J283" s="196">
        <f t="shared" si="35"/>
        <v>14721076.142086904</v>
      </c>
      <c r="K283" s="196">
        <f t="shared" si="36"/>
        <v>21548022.389131807</v>
      </c>
      <c r="L283" s="197">
        <f t="shared" si="37"/>
        <v>30775194.014739864</v>
      </c>
    </row>
    <row r="284" spans="2:12">
      <c r="B284">
        <v>18054750.205999941</v>
      </c>
      <c r="C284">
        <v>7437559.1296121096</v>
      </c>
      <c r="D284">
        <v>2.9153416547135838E-2</v>
      </c>
      <c r="E284">
        <v>0.34824823755607781</v>
      </c>
      <c r="F284" s="198">
        <f t="shared" si="31"/>
        <v>-9007159.1296121106</v>
      </c>
      <c r="G284" s="196">
        <f t="shared" si="32"/>
        <v>-9921443.4841462877</v>
      </c>
      <c r="H284" s="196">
        <f t="shared" si="33"/>
        <v>-4920717.8462733375</v>
      </c>
      <c r="I284" s="196">
        <f t="shared" si="34"/>
        <v>-927775.64516309579</v>
      </c>
      <c r="J284" s="196">
        <f t="shared" si="35"/>
        <v>4849828.7952043135</v>
      </c>
      <c r="K284" s="196">
        <f t="shared" si="36"/>
        <v>10068755.020690249</v>
      </c>
      <c r="L284" s="197">
        <f t="shared" si="37"/>
        <v>-9858512.2893002685</v>
      </c>
    </row>
    <row r="285" spans="2:12">
      <c r="B285">
        <v>24630726.035340436</v>
      </c>
      <c r="C285">
        <v>7980300.3021332435</v>
      </c>
      <c r="D285">
        <v>1.810449537644581E-2</v>
      </c>
      <c r="E285">
        <v>0.26507003997924744</v>
      </c>
      <c r="F285" s="198">
        <f t="shared" si="31"/>
        <v>-9549900.3021332435</v>
      </c>
      <c r="G285" s="196">
        <f t="shared" si="32"/>
        <v>-7890315.1614770442</v>
      </c>
      <c r="H285" s="196">
        <f t="shared" si="33"/>
        <v>1922467.2220116127</v>
      </c>
      <c r="I285" s="196">
        <f t="shared" si="34"/>
        <v>8736169.2249639444</v>
      </c>
      <c r="J285" s="196">
        <f t="shared" si="35"/>
        <v>20376607.449549649</v>
      </c>
      <c r="K285" s="196">
        <f t="shared" si="36"/>
        <v>32310643.746068303</v>
      </c>
      <c r="L285" s="197">
        <f t="shared" si="37"/>
        <v>45905672.178983219</v>
      </c>
    </row>
    <row r="286" spans="2:12">
      <c r="B286">
        <v>26682027.649769582</v>
      </c>
      <c r="C286">
        <v>8056382.9462569049</v>
      </c>
      <c r="D286">
        <v>1.3317361980040895E-2</v>
      </c>
      <c r="E286">
        <v>0.38548844874416333</v>
      </c>
      <c r="F286" s="198">
        <f t="shared" si="31"/>
        <v>-9625982.9462569058</v>
      </c>
      <c r="G286" s="196">
        <f t="shared" si="32"/>
        <v>-6416102.027051094</v>
      </c>
      <c r="H286" s="196">
        <f t="shared" si="33"/>
        <v>3617972.7740576183</v>
      </c>
      <c r="I286" s="196">
        <f t="shared" si="34"/>
        <v>9065635.7667927444</v>
      </c>
      <c r="J286" s="196">
        <f t="shared" si="35"/>
        <v>17321930.202761136</v>
      </c>
      <c r="K286" s="196">
        <f t="shared" si="36"/>
        <v>24278561.499862209</v>
      </c>
      <c r="L286" s="197">
        <f t="shared" si="37"/>
        <v>38242015.270165712</v>
      </c>
    </row>
    <row r="287" spans="2:12">
      <c r="B287">
        <v>21862086.85567797</v>
      </c>
      <c r="C287">
        <v>7564867.0918912319</v>
      </c>
      <c r="D287">
        <v>2.0179754020813623E-2</v>
      </c>
      <c r="E287">
        <v>0.29107181005279703</v>
      </c>
      <c r="F287" s="198">
        <f t="shared" si="31"/>
        <v>-9134467.0918912329</v>
      </c>
      <c r="G287" s="196">
        <f t="shared" si="32"/>
        <v>-8823197.8974025045</v>
      </c>
      <c r="H287" s="196">
        <f t="shared" si="33"/>
        <v>-1148774.3870326485</v>
      </c>
      <c r="I287" s="196">
        <f t="shared" si="34"/>
        <v>4367519.7600598205</v>
      </c>
      <c r="J287" s="196">
        <f t="shared" si="35"/>
        <v>13379372.134225082</v>
      </c>
      <c r="K287" s="196">
        <f t="shared" si="36"/>
        <v>22259242.956145924</v>
      </c>
      <c r="L287" s="197">
        <f t="shared" si="37"/>
        <v>20899695.474104434</v>
      </c>
    </row>
    <row r="288" spans="2:12">
      <c r="B288">
        <v>19800714.133121736</v>
      </c>
      <c r="C288">
        <v>6530884.7315897094</v>
      </c>
      <c r="D288">
        <v>1.5986510818811608E-2</v>
      </c>
      <c r="E288">
        <v>0.36027405621509445</v>
      </c>
      <c r="F288" s="198">
        <f t="shared" si="31"/>
        <v>-8100484.7315897094</v>
      </c>
      <c r="G288" s="196">
        <f t="shared" si="32"/>
        <v>-9100461.9529004358</v>
      </c>
      <c r="H288" s="196">
        <f t="shared" si="33"/>
        <v>-2925191.9875181741</v>
      </c>
      <c r="I288" s="196">
        <f t="shared" si="34"/>
        <v>1426784.3197153551</v>
      </c>
      <c r="J288" s="196">
        <f t="shared" si="35"/>
        <v>7784166.1924861316</v>
      </c>
      <c r="K288" s="196">
        <f t="shared" si="36"/>
        <v>13406465.247466486</v>
      </c>
      <c r="L288" s="197">
        <f t="shared" si="37"/>
        <v>2491277.0876596551</v>
      </c>
    </row>
    <row r="289" spans="2:12">
      <c r="B289">
        <v>15599230.933561206</v>
      </c>
      <c r="C289">
        <v>6801705.9846797083</v>
      </c>
      <c r="D289">
        <v>2.7695852534562214E-2</v>
      </c>
      <c r="E289">
        <v>0.31046327097384563</v>
      </c>
      <c r="F289" s="198">
        <f t="shared" si="31"/>
        <v>-8371305.9846797083</v>
      </c>
      <c r="G289" s="196">
        <f t="shared" si="32"/>
        <v>-11126430.461627379</v>
      </c>
      <c r="H289" s="196">
        <f t="shared" si="33"/>
        <v>-7691702.8413267946</v>
      </c>
      <c r="I289" s="196">
        <f t="shared" si="34"/>
        <v>-4156698.9333579144</v>
      </c>
      <c r="J289" s="196">
        <f t="shared" si="35"/>
        <v>1083909.0709555245</v>
      </c>
      <c r="K289" s="196">
        <f t="shared" si="36"/>
        <v>6114422.2378943563</v>
      </c>
      <c r="L289" s="197">
        <f t="shared" si="37"/>
        <v>-24147806.912141912</v>
      </c>
    </row>
    <row r="290" spans="2:12">
      <c r="B290">
        <v>21706900.234992523</v>
      </c>
      <c r="C290">
        <v>7299676.503799554</v>
      </c>
      <c r="D290">
        <v>2.0248725852229376E-2</v>
      </c>
      <c r="E290">
        <v>0.31457411420026249</v>
      </c>
      <c r="F290" s="198">
        <f t="shared" si="31"/>
        <v>-8869276.503799554</v>
      </c>
      <c r="G290" s="196">
        <f t="shared" si="32"/>
        <v>-8725026.2699448541</v>
      </c>
      <c r="H290" s="196">
        <f t="shared" si="33"/>
        <v>-1268538.9579071053</v>
      </c>
      <c r="I290" s="196">
        <f t="shared" si="34"/>
        <v>3934734.3704446894</v>
      </c>
      <c r="J290" s="196">
        <f t="shared" si="35"/>
        <v>12168566.279094122</v>
      </c>
      <c r="K290" s="196">
        <f t="shared" si="36"/>
        <v>19987738.994362224</v>
      </c>
      <c r="L290" s="197">
        <f t="shared" si="37"/>
        <v>17228197.91224952</v>
      </c>
    </row>
    <row r="291" spans="2:12">
      <c r="B291">
        <v>23335215.308084354</v>
      </c>
      <c r="C291">
        <v>7673497.7263710443</v>
      </c>
      <c r="D291">
        <v>1.4342783898434401E-2</v>
      </c>
      <c r="E291">
        <v>0.27902310251167334</v>
      </c>
      <c r="F291" s="198">
        <f t="shared" si="31"/>
        <v>-9243097.7263710443</v>
      </c>
      <c r="G291" s="196">
        <f t="shared" si="32"/>
        <v>-8276458.7755452348</v>
      </c>
      <c r="H291" s="196">
        <f t="shared" si="33"/>
        <v>573334.92951432522</v>
      </c>
      <c r="I291" s="196">
        <f t="shared" si="34"/>
        <v>6756038.5228821868</v>
      </c>
      <c r="J291" s="196">
        <f t="shared" si="35"/>
        <v>17097585.954696994</v>
      </c>
      <c r="K291" s="196">
        <f t="shared" si="36"/>
        <v>27476065.797994412</v>
      </c>
      <c r="L291" s="197">
        <f t="shared" si="37"/>
        <v>34383468.703171641</v>
      </c>
    </row>
    <row r="292" spans="2:12">
      <c r="B292">
        <v>24713583.788567767</v>
      </c>
      <c r="C292">
        <v>8302346.8733787034</v>
      </c>
      <c r="D292">
        <v>2.2415540025025174E-2</v>
      </c>
      <c r="E292">
        <v>0.2578005310220649</v>
      </c>
      <c r="F292" s="198">
        <f t="shared" si="31"/>
        <v>-9871946.8733787034</v>
      </c>
      <c r="G292" s="196">
        <f t="shared" si="32"/>
        <v>-7946128.7868874427</v>
      </c>
      <c r="H292" s="196">
        <f t="shared" si="33"/>
        <v>1916004.9796515196</v>
      </c>
      <c r="I292" s="196">
        <f t="shared" si="34"/>
        <v>8850567.7310380749</v>
      </c>
      <c r="J292" s="196">
        <f t="shared" si="35"/>
        <v>20797110.183188487</v>
      </c>
      <c r="K292" s="196">
        <f t="shared" si="36"/>
        <v>33183292.487687904</v>
      </c>
      <c r="L292" s="197">
        <f t="shared" si="37"/>
        <v>46928899.721299842</v>
      </c>
    </row>
    <row r="293" spans="2:12">
      <c r="B293">
        <v>20941953.794976652</v>
      </c>
      <c r="C293">
        <v>8352610.8584856717</v>
      </c>
      <c r="D293">
        <v>2.0284737693411055E-2</v>
      </c>
      <c r="E293">
        <v>0.32267220068971836</v>
      </c>
      <c r="F293" s="198">
        <f t="shared" si="31"/>
        <v>-9922210.8584856726</v>
      </c>
      <c r="G293" s="196">
        <f t="shared" si="32"/>
        <v>-8960875.9387770165</v>
      </c>
      <c r="H293" s="196">
        <f t="shared" si="33"/>
        <v>-2027509.5731634418</v>
      </c>
      <c r="I293" s="196">
        <f t="shared" si="34"/>
        <v>2890662.2394913463</v>
      </c>
      <c r="J293" s="196">
        <f t="shared" si="35"/>
        <v>10541528.686396401</v>
      </c>
      <c r="K293" s="196">
        <f t="shared" si="36"/>
        <v>17717402.933230314</v>
      </c>
      <c r="L293" s="197">
        <f t="shared" si="37"/>
        <v>10238997.48869193</v>
      </c>
    </row>
    <row r="294" spans="2:12">
      <c r="B294">
        <v>26207770.012512587</v>
      </c>
      <c r="C294">
        <v>5579989.0133365886</v>
      </c>
      <c r="D294">
        <v>1.0956450086977753E-2</v>
      </c>
      <c r="E294">
        <v>0.29662923062837609</v>
      </c>
      <c r="F294" s="198">
        <f t="shared" si="31"/>
        <v>-7149589.0133365886</v>
      </c>
      <c r="G294" s="196">
        <f t="shared" si="32"/>
        <v>-7015521.0721266884</v>
      </c>
      <c r="H294" s="196">
        <f t="shared" si="33"/>
        <v>3694651.9463418382</v>
      </c>
      <c r="I294" s="196">
        <f t="shared" si="34"/>
        <v>10501516.474297604</v>
      </c>
      <c r="J294" s="196">
        <f t="shared" si="35"/>
        <v>21800558.433070492</v>
      </c>
      <c r="K294" s="196">
        <f t="shared" si="36"/>
        <v>32822848.372482348</v>
      </c>
      <c r="L294" s="197">
        <f t="shared" si="37"/>
        <v>54654465.14072901</v>
      </c>
    </row>
    <row r="295" spans="2:12">
      <c r="B295">
        <v>20931882.686849572</v>
      </c>
      <c r="C295">
        <v>5448973.0521561326</v>
      </c>
      <c r="D295">
        <v>2.4493850520340588E-2</v>
      </c>
      <c r="E295">
        <v>0.32748344370860927</v>
      </c>
      <c r="F295" s="198">
        <f t="shared" si="31"/>
        <v>-7018573.0521561326</v>
      </c>
      <c r="G295" s="196">
        <f t="shared" si="32"/>
        <v>-8966037.9617733136</v>
      </c>
      <c r="H295" s="196">
        <f t="shared" si="33"/>
        <v>-2113245.3471049634</v>
      </c>
      <c r="I295" s="196">
        <f t="shared" si="34"/>
        <v>2733754.4691502489</v>
      </c>
      <c r="J295" s="196">
        <f t="shared" si="35"/>
        <v>10218124.884562505</v>
      </c>
      <c r="K295" s="196">
        <f t="shared" si="36"/>
        <v>17185013.172307134</v>
      </c>
      <c r="L295" s="197">
        <f t="shared" si="37"/>
        <v>12039036.16498548</v>
      </c>
    </row>
    <row r="296" spans="2:12">
      <c r="B296">
        <v>20570696.127201147</v>
      </c>
      <c r="C296">
        <v>5882122.2571489606</v>
      </c>
      <c r="D296">
        <v>2.205481124301889E-2</v>
      </c>
      <c r="E296">
        <v>0.27649159215063934</v>
      </c>
      <c r="F296" s="198">
        <f t="shared" si="31"/>
        <v>-7451722.2571489606</v>
      </c>
      <c r="G296" s="196">
        <f t="shared" si="32"/>
        <v>-9444928.7256657947</v>
      </c>
      <c r="H296" s="196">
        <f t="shared" si="33"/>
        <v>-2620363.2119131614</v>
      </c>
      <c r="I296" s="196">
        <f t="shared" si="34"/>
        <v>2638977.8641248178</v>
      </c>
      <c r="J296" s="196">
        <f t="shared" si="35"/>
        <v>11332982.73353019</v>
      </c>
      <c r="K296" s="196">
        <f t="shared" si="36"/>
        <v>20101390.498469863</v>
      </c>
      <c r="L296" s="197">
        <f t="shared" si="37"/>
        <v>14556336.901396953</v>
      </c>
    </row>
    <row r="297" spans="2:12">
      <c r="B297">
        <v>16599932.859279152</v>
      </c>
      <c r="C297">
        <v>6129734.1837824639</v>
      </c>
      <c r="D297">
        <v>2.0350657673879204E-2</v>
      </c>
      <c r="E297">
        <v>0.38056733909115881</v>
      </c>
      <c r="F297" s="198">
        <f t="shared" si="31"/>
        <v>-7699334.1837824639</v>
      </c>
      <c r="G297" s="196">
        <f t="shared" si="32"/>
        <v>-10156962.800059142</v>
      </c>
      <c r="H297" s="196">
        <f t="shared" si="33"/>
        <v>-5892890.4477213556</v>
      </c>
      <c r="I297" s="196">
        <f t="shared" si="34"/>
        <v>-2307257.2117662043</v>
      </c>
      <c r="J297" s="196">
        <f t="shared" si="35"/>
        <v>2517527.8614174626</v>
      </c>
      <c r="K297" s="196">
        <f t="shared" si="36"/>
        <v>6674403.9562731981</v>
      </c>
      <c r="L297" s="197">
        <f t="shared" si="37"/>
        <v>-16864512.825638507</v>
      </c>
    </row>
    <row r="298" spans="2:12">
      <c r="B298">
        <v>17034821.619312111</v>
      </c>
      <c r="C298">
        <v>6992736.5947447121</v>
      </c>
      <c r="D298">
        <v>2.6033814508499405E-2</v>
      </c>
      <c r="E298">
        <v>0.36260872219000828</v>
      </c>
      <c r="F298" s="198">
        <f t="shared" si="31"/>
        <v>-8562336.5947447121</v>
      </c>
      <c r="G298" s="196">
        <f t="shared" si="32"/>
        <v>-10167603.618587235</v>
      </c>
      <c r="H298" s="196">
        <f t="shared" si="33"/>
        <v>-5729009.2977826074</v>
      </c>
      <c r="I298" s="196">
        <f t="shared" si="34"/>
        <v>-2009453.0729069069</v>
      </c>
      <c r="J298" s="196">
        <f t="shared" si="35"/>
        <v>3171766.3661594037</v>
      </c>
      <c r="K298" s="196">
        <f t="shared" si="36"/>
        <v>7756019.7869250206</v>
      </c>
      <c r="L298" s="197">
        <f t="shared" si="37"/>
        <v>-15540616.430937033</v>
      </c>
    </row>
    <row r="299" spans="2:12">
      <c r="B299">
        <v>17573625.904110841</v>
      </c>
      <c r="C299">
        <v>5595370.3421124909</v>
      </c>
      <c r="D299">
        <v>1.6753746147038177E-2</v>
      </c>
      <c r="E299">
        <v>0.36593218787194437</v>
      </c>
      <c r="F299" s="198">
        <f t="shared" si="31"/>
        <v>-7164970.3421124909</v>
      </c>
      <c r="G299" s="196">
        <f t="shared" si="32"/>
        <v>-9886036.8592586499</v>
      </c>
      <c r="H299" s="196">
        <f t="shared" si="33"/>
        <v>-5035338.9026931785</v>
      </c>
      <c r="I299" s="196">
        <f t="shared" si="34"/>
        <v>-1185424.8763215647</v>
      </c>
      <c r="J299" s="196">
        <f t="shared" si="35"/>
        <v>4214588.3041873844</v>
      </c>
      <c r="K299" s="196">
        <f t="shared" si="36"/>
        <v>8962540.7120921407</v>
      </c>
      <c r="L299" s="197">
        <f t="shared" si="37"/>
        <v>-10094641.96410636</v>
      </c>
    </row>
    <row r="300" spans="2:12">
      <c r="B300">
        <v>25684987.945188757</v>
      </c>
      <c r="C300">
        <v>8433637.5011444446</v>
      </c>
      <c r="D300">
        <v>2.2837305825983457E-2</v>
      </c>
      <c r="E300">
        <v>0.33586993011261335</v>
      </c>
      <c r="F300" s="198">
        <f t="shared" si="31"/>
        <v>-10003237.501144445</v>
      </c>
      <c r="G300" s="196">
        <f t="shared" si="32"/>
        <v>-7123342.2868899973</v>
      </c>
      <c r="H300" s="196">
        <f t="shared" si="33"/>
        <v>2648684.342510703</v>
      </c>
      <c r="I300" s="196">
        <f t="shared" si="34"/>
        <v>8568715.8566220459</v>
      </c>
      <c r="J300" s="196">
        <f t="shared" si="35"/>
        <v>17946955.617861651</v>
      </c>
      <c r="K300" s="196">
        <f t="shared" si="36"/>
        <v>26539703.407754801</v>
      </c>
      <c r="L300" s="197">
        <f t="shared" si="37"/>
        <v>38577479.436714761</v>
      </c>
    </row>
    <row r="301" spans="2:12">
      <c r="B301">
        <v>23902859.584337901</v>
      </c>
      <c r="C301">
        <v>8566438.7951292451</v>
      </c>
      <c r="D301">
        <v>1.5196691793572801E-2</v>
      </c>
      <c r="E301">
        <v>0.32659993285927919</v>
      </c>
      <c r="F301" s="198">
        <f t="shared" si="31"/>
        <v>-10136038.795129245</v>
      </c>
      <c r="G301" s="196">
        <f t="shared" si="32"/>
        <v>-7772384.7927857069</v>
      </c>
      <c r="H301" s="196">
        <f t="shared" si="33"/>
        <v>1086171.9145330423</v>
      </c>
      <c r="I301" s="196">
        <f t="shared" si="34"/>
        <v>6747358.5974922217</v>
      </c>
      <c r="J301" s="196">
        <f t="shared" si="35"/>
        <v>15719369.861953385</v>
      </c>
      <c r="K301" s="196">
        <f t="shared" si="36"/>
        <v>24069525.424209587</v>
      </c>
      <c r="L301" s="197">
        <f t="shared" si="37"/>
        <v>29714002.210273284</v>
      </c>
    </row>
    <row r="302" spans="2:12">
      <c r="B302">
        <v>23900112.91848506</v>
      </c>
      <c r="C302">
        <v>6719443.3423871584</v>
      </c>
      <c r="D302">
        <v>2.0262764366588332E-2</v>
      </c>
      <c r="E302">
        <v>0.30700704977568899</v>
      </c>
      <c r="F302" s="198">
        <f t="shared" si="31"/>
        <v>-8289043.3423871584</v>
      </c>
      <c r="G302" s="196">
        <f t="shared" si="32"/>
        <v>-7937199.1975494195</v>
      </c>
      <c r="H302" s="196">
        <f t="shared" si="33"/>
        <v>988114.30222215224</v>
      </c>
      <c r="I302" s="196">
        <f t="shared" si="34"/>
        <v>6889114.7649753243</v>
      </c>
      <c r="J302" s="196">
        <f t="shared" si="35"/>
        <v>16452886.708628219</v>
      </c>
      <c r="K302" s="196">
        <f t="shared" si="36"/>
        <v>25636774.119051695</v>
      </c>
      <c r="L302" s="197">
        <f t="shared" si="37"/>
        <v>33740647.354940817</v>
      </c>
    </row>
    <row r="303" spans="2:12">
      <c r="B303">
        <v>25532090.212714009</v>
      </c>
      <c r="C303">
        <v>8377056.1845759451</v>
      </c>
      <c r="D303">
        <v>2.6709494308297978E-2</v>
      </c>
      <c r="E303">
        <v>0.27033448286385692</v>
      </c>
      <c r="F303" s="198">
        <f t="shared" si="31"/>
        <v>-9946656.1845759451</v>
      </c>
      <c r="G303" s="196">
        <f t="shared" si="32"/>
        <v>-7590502.435548272</v>
      </c>
      <c r="H303" s="196">
        <f t="shared" si="33"/>
        <v>2651172.0641048676</v>
      </c>
      <c r="I303" s="196">
        <f t="shared" si="34"/>
        <v>9601287.6001655851</v>
      </c>
      <c r="J303" s="196">
        <f t="shared" si="35"/>
        <v>21429030.599941503</v>
      </c>
      <c r="K303" s="196">
        <f t="shared" si="36"/>
        <v>33454604.011925396</v>
      </c>
      <c r="L303" s="197">
        <f t="shared" si="37"/>
        <v>49598935.656013131</v>
      </c>
    </row>
    <row r="304" spans="2:12">
      <c r="B304">
        <v>21529740.287484359</v>
      </c>
      <c r="C304">
        <v>5990615.5583361313</v>
      </c>
      <c r="D304">
        <v>2.8211004974517041E-2</v>
      </c>
      <c r="E304">
        <v>0.25470137638477736</v>
      </c>
      <c r="F304" s="198">
        <f t="shared" si="31"/>
        <v>-7560215.5583361313</v>
      </c>
      <c r="G304" s="196">
        <f t="shared" si="32"/>
        <v>-9281605.2705306038</v>
      </c>
      <c r="H304" s="196">
        <f t="shared" si="33"/>
        <v>-1788273.927861196</v>
      </c>
      <c r="I304" s="196">
        <f t="shared" si="34"/>
        <v>4001548.8327244082</v>
      </c>
      <c r="J304" s="196">
        <f t="shared" si="35"/>
        <v>13906525.203420488</v>
      </c>
      <c r="K304" s="196">
        <f t="shared" si="36"/>
        <v>24236722.55310417</v>
      </c>
      <c r="L304" s="197">
        <f t="shared" si="37"/>
        <v>23514701.832521133</v>
      </c>
    </row>
    <row r="305" spans="2:12">
      <c r="B305">
        <v>21063722.647785883</v>
      </c>
      <c r="C305">
        <v>7831431.0129093304</v>
      </c>
      <c r="D305">
        <v>1.3866695150608843E-2</v>
      </c>
      <c r="E305">
        <v>0.33950010681478315</v>
      </c>
      <c r="F305" s="198">
        <f t="shared" si="31"/>
        <v>-9401031.0129093304</v>
      </c>
      <c r="G305" s="196">
        <f t="shared" si="32"/>
        <v>-8751409.0039093141</v>
      </c>
      <c r="H305" s="196">
        <f t="shared" si="33"/>
        <v>-1720735.3423813132</v>
      </c>
      <c r="I305" s="196">
        <f t="shared" si="34"/>
        <v>3100610.1558576799</v>
      </c>
      <c r="J305" s="196">
        <f t="shared" si="35"/>
        <v>10451182.457250061</v>
      </c>
      <c r="K305" s="196">
        <f t="shared" si="36"/>
        <v>17162605.593876056</v>
      </c>
      <c r="L305" s="197">
        <f t="shared" si="37"/>
        <v>10841222.847783841</v>
      </c>
    </row>
    <row r="306" spans="2:12">
      <c r="B306">
        <v>21760002.44148076</v>
      </c>
      <c r="C306">
        <v>8691000.0915555283</v>
      </c>
      <c r="D306">
        <v>1.835840937528611E-2</v>
      </c>
      <c r="E306">
        <v>0.31351207007049775</v>
      </c>
      <c r="F306" s="198">
        <f t="shared" si="31"/>
        <v>-10260600.091555528</v>
      </c>
      <c r="G306" s="196">
        <f t="shared" si="32"/>
        <v>-8695909.3983105514</v>
      </c>
      <c r="H306" s="196">
        <f t="shared" si="33"/>
        <v>-1173074.1710299258</v>
      </c>
      <c r="I306" s="196">
        <f t="shared" si="34"/>
        <v>4067561.6723844837</v>
      </c>
      <c r="J306" s="196">
        <f t="shared" si="35"/>
        <v>12378006.844610993</v>
      </c>
      <c r="K306" s="196">
        <f t="shared" si="36"/>
        <v>20282860.125073653</v>
      </c>
      <c r="L306" s="197">
        <f t="shared" si="37"/>
        <v>16598844.981173126</v>
      </c>
    </row>
    <row r="307" spans="2:12">
      <c r="B307">
        <v>23642841.883602403</v>
      </c>
      <c r="C307">
        <v>8937376.0185552537</v>
      </c>
      <c r="D307">
        <v>1.467604602191229E-2</v>
      </c>
      <c r="E307">
        <v>0.25492110965300457</v>
      </c>
      <c r="F307" s="198">
        <f t="shared" si="31"/>
        <v>-10506976.018555254</v>
      </c>
      <c r="G307" s="196">
        <f t="shared" si="32"/>
        <v>-8315392.1027940214</v>
      </c>
      <c r="H307" s="196">
        <f t="shared" si="33"/>
        <v>934257.44402016164</v>
      </c>
      <c r="I307" s="196">
        <f t="shared" si="34"/>
        <v>7600971.3087287964</v>
      </c>
      <c r="J307" s="196">
        <f t="shared" si="35"/>
        <v>19096408.843522672</v>
      </c>
      <c r="K307" s="196">
        <f t="shared" si="36"/>
        <v>31070929.562542263</v>
      </c>
      <c r="L307" s="197">
        <f t="shared" si="37"/>
        <v>39880199.037464619</v>
      </c>
    </row>
    <row r="308" spans="2:12">
      <c r="B308">
        <v>22974028.748435926</v>
      </c>
      <c r="C308">
        <v>8062288.27784051</v>
      </c>
      <c r="D308">
        <v>2.3837702566606646E-2</v>
      </c>
      <c r="E308">
        <v>0.31937162388988921</v>
      </c>
      <c r="F308" s="198">
        <f t="shared" si="31"/>
        <v>-9631888.27784051</v>
      </c>
      <c r="G308" s="196">
        <f t="shared" si="32"/>
        <v>-8245284.7608085806</v>
      </c>
      <c r="H308" s="196">
        <f t="shared" si="33"/>
        <v>-56862.55103446525</v>
      </c>
      <c r="I308" s="196">
        <f t="shared" si="34"/>
        <v>5405306.2348023606</v>
      </c>
      <c r="J308" s="196">
        <f t="shared" si="35"/>
        <v>14070660.115566941</v>
      </c>
      <c r="K308" s="196">
        <f t="shared" si="36"/>
        <v>22233021.663113385</v>
      </c>
      <c r="L308" s="197">
        <f t="shared" si="37"/>
        <v>23774952.423799135</v>
      </c>
    </row>
    <row r="309" spans="2:12">
      <c r="B309">
        <v>26852778.710287787</v>
      </c>
      <c r="C309">
        <v>6329004.7914059879</v>
      </c>
      <c r="D309">
        <v>2.9539780877101962E-2</v>
      </c>
      <c r="E309">
        <v>0.29790643024994662</v>
      </c>
      <c r="F309" s="198">
        <f t="shared" si="31"/>
        <v>-7898604.7914059879</v>
      </c>
      <c r="G309" s="196">
        <f t="shared" si="32"/>
        <v>-6954027.1873531463</v>
      </c>
      <c r="H309" s="196">
        <f t="shared" si="33"/>
        <v>3836326.9325840333</v>
      </c>
      <c r="I309" s="196">
        <f t="shared" si="34"/>
        <v>10661093.730289377</v>
      </c>
      <c r="J309" s="196">
        <f t="shared" si="35"/>
        <v>21980863.426118411</v>
      </c>
      <c r="K309" s="196">
        <f t="shared" si="36"/>
        <v>33000747.992402151</v>
      </c>
      <c r="L309" s="197">
        <f t="shared" si="37"/>
        <v>54626400.10263484</v>
      </c>
    </row>
    <row r="310" spans="2:12">
      <c r="B310">
        <v>26674245.429853205</v>
      </c>
      <c r="C310">
        <v>5151921.1401715139</v>
      </c>
      <c r="D310">
        <v>2.0285348063600571E-2</v>
      </c>
      <c r="E310">
        <v>0.25791497543259989</v>
      </c>
      <c r="F310" s="198">
        <f t="shared" si="31"/>
        <v>-6721521.1401715139</v>
      </c>
      <c r="G310" s="196">
        <f t="shared" si="32"/>
        <v>-7145270.5783911822</v>
      </c>
      <c r="H310" s="196">
        <f t="shared" si="33"/>
        <v>4168129.9078278313</v>
      </c>
      <c r="I310" s="196">
        <f t="shared" si="34"/>
        <v>11821448.438136749</v>
      </c>
      <c r="J310" s="196">
        <f t="shared" si="35"/>
        <v>25071957.029553503</v>
      </c>
      <c r="K310" s="196">
        <f t="shared" si="36"/>
        <v>38800893.371834718</v>
      </c>
      <c r="L310" s="197">
        <f t="shared" si="37"/>
        <v>65995637.028790101</v>
      </c>
    </row>
    <row r="311" spans="2:12">
      <c r="B311">
        <v>24118015.076143682</v>
      </c>
      <c r="C311">
        <v>7420529.8013245035</v>
      </c>
      <c r="D311">
        <v>1.2255928220465713E-2</v>
      </c>
      <c r="E311">
        <v>0.28225501266518144</v>
      </c>
      <c r="F311" s="198">
        <f t="shared" si="31"/>
        <v>-8990129.8013245035</v>
      </c>
      <c r="G311" s="196">
        <f t="shared" si="32"/>
        <v>-7928696.9608184528</v>
      </c>
      <c r="H311" s="196">
        <f t="shared" si="33"/>
        <v>1473244.2040216457</v>
      </c>
      <c r="I311" s="196">
        <f t="shared" si="34"/>
        <v>7874163.3560438054</v>
      </c>
      <c r="J311" s="196">
        <f t="shared" si="35"/>
        <v>18577715.762822051</v>
      </c>
      <c r="K311" s="196">
        <f t="shared" si="36"/>
        <v>29262998.22426974</v>
      </c>
      <c r="L311" s="197">
        <f t="shared" si="37"/>
        <v>40269294.785014287</v>
      </c>
    </row>
    <row r="312" spans="2:12">
      <c r="B312">
        <v>29716177.861873224</v>
      </c>
      <c r="C312">
        <v>4831110.5685598319</v>
      </c>
      <c r="D312">
        <v>1.0428479873043E-2</v>
      </c>
      <c r="E312">
        <v>0.29744865260780662</v>
      </c>
      <c r="F312" s="198">
        <f t="shared" si="31"/>
        <v>-6400710.5685598319</v>
      </c>
      <c r="G312" s="196">
        <f t="shared" si="32"/>
        <v>-5640951.1051269723</v>
      </c>
      <c r="H312" s="196">
        <f t="shared" si="33"/>
        <v>7429560.2193856016</v>
      </c>
      <c r="I312" s="196">
        <f t="shared" si="34"/>
        <v>15267510.343160942</v>
      </c>
      <c r="J312" s="196">
        <f t="shared" si="35"/>
        <v>28428564.77286844</v>
      </c>
      <c r="K312" s="196">
        <f t="shared" si="36"/>
        <v>41241728.377401307</v>
      </c>
      <c r="L312" s="197">
        <f t="shared" si="37"/>
        <v>80325702.039129496</v>
      </c>
    </row>
    <row r="313" spans="2:12">
      <c r="B313">
        <v>15668355.357524339</v>
      </c>
      <c r="C313">
        <v>5414090.3958250675</v>
      </c>
      <c r="D313">
        <v>2.3527024140140993E-2</v>
      </c>
      <c r="E313">
        <v>0.35833765678884244</v>
      </c>
      <c r="F313" s="198">
        <f t="shared" si="31"/>
        <v>-6983690.3958250675</v>
      </c>
      <c r="G313" s="196">
        <f t="shared" si="32"/>
        <v>-10684522.197830636</v>
      </c>
      <c r="H313" s="196">
        <f t="shared" si="33"/>
        <v>-7029350.3538789786</v>
      </c>
      <c r="I313" s="196">
        <f t="shared" si="34"/>
        <v>-3573926.0298114819</v>
      </c>
      <c r="J313" s="196">
        <f t="shared" si="35"/>
        <v>1150499.3582026395</v>
      </c>
      <c r="K313" s="196">
        <f t="shared" si="36"/>
        <v>5367867.9375686301</v>
      </c>
      <c r="L313" s="197">
        <f t="shared" si="37"/>
        <v>-21753121.681574896</v>
      </c>
    </row>
    <row r="314" spans="2:12">
      <c r="B314">
        <v>22465895.565660574</v>
      </c>
      <c r="C314">
        <v>6577028.7179174172</v>
      </c>
      <c r="D314">
        <v>2.1766106143375957E-2</v>
      </c>
      <c r="E314">
        <v>0.31792962431714833</v>
      </c>
      <c r="F314" s="198">
        <f t="shared" si="31"/>
        <v>-8146628.7179174172</v>
      </c>
      <c r="G314" s="196">
        <f t="shared" si="32"/>
        <v>-8428241.8683931194</v>
      </c>
      <c r="H314" s="196">
        <f t="shared" si="33"/>
        <v>-524338.78369196283</v>
      </c>
      <c r="I314" s="196">
        <f t="shared" si="34"/>
        <v>4834249.7120408723</v>
      </c>
      <c r="J314" s="196">
        <f t="shared" si="35"/>
        <v>13322890.592594402</v>
      </c>
      <c r="K314" s="196">
        <f t="shared" si="36"/>
        <v>21338722.380627248</v>
      </c>
      <c r="L314" s="197">
        <f t="shared" si="37"/>
        <v>22396653.315260023</v>
      </c>
    </row>
    <row r="315" spans="2:12">
      <c r="B315">
        <v>16928617.206335641</v>
      </c>
      <c r="C315">
        <v>7535065.767387921</v>
      </c>
      <c r="D315">
        <v>2.3306680501724294E-2</v>
      </c>
      <c r="E315">
        <v>0.35246436964018679</v>
      </c>
      <c r="F315" s="198">
        <f t="shared" si="31"/>
        <v>-9104665.767387921</v>
      </c>
      <c r="G315" s="196">
        <f t="shared" si="32"/>
        <v>-10265464.188756023</v>
      </c>
      <c r="H315" s="196">
        <f t="shared" si="33"/>
        <v>-5871821.8576550167</v>
      </c>
      <c r="I315" s="196">
        <f t="shared" si="34"/>
        <v>-2124435.1703731501</v>
      </c>
      <c r="J315" s="196">
        <f t="shared" si="35"/>
        <v>3175000.9249095162</v>
      </c>
      <c r="K315" s="196">
        <f t="shared" si="36"/>
        <v>7937516.5255930163</v>
      </c>
      <c r="L315" s="197">
        <f t="shared" si="37"/>
        <v>-16253869.53366958</v>
      </c>
    </row>
    <row r="316" spans="2:12">
      <c r="B316">
        <v>15013275.551622059</v>
      </c>
      <c r="C316">
        <v>8026444.2884609513</v>
      </c>
      <c r="D316">
        <v>1.3338724936674092E-2</v>
      </c>
      <c r="E316">
        <v>0.31372722556230354</v>
      </c>
      <c r="F316" s="198">
        <f t="shared" si="31"/>
        <v>-9596044.2884609513</v>
      </c>
      <c r="G316" s="196">
        <f t="shared" si="32"/>
        <v>-11236282.259209851</v>
      </c>
      <c r="H316" s="196">
        <f t="shared" si="33"/>
        <v>-8024151.7182429014</v>
      </c>
      <c r="I316" s="196">
        <f t="shared" si="34"/>
        <v>-4594235.1332607195</v>
      </c>
      <c r="J316" s="196">
        <f t="shared" si="35"/>
        <v>427148.70736820914</v>
      </c>
      <c r="K316" s="196">
        <f t="shared" si="36"/>
        <v>5225215.5872588633</v>
      </c>
      <c r="L316" s="197">
        <f t="shared" si="37"/>
        <v>-27798349.104547352</v>
      </c>
    </row>
    <row r="317" spans="2:12">
      <c r="B317">
        <v>20723136.082033753</v>
      </c>
      <c r="C317">
        <v>7089007.2328867456</v>
      </c>
      <c r="D317">
        <v>1.899624622333445E-2</v>
      </c>
      <c r="E317">
        <v>0.29592425305948056</v>
      </c>
      <c r="F317" s="198">
        <f t="shared" si="31"/>
        <v>-8658607.2328867465</v>
      </c>
      <c r="G317" s="196">
        <f t="shared" si="32"/>
        <v>-9219687.7857721951</v>
      </c>
      <c r="H317" s="196">
        <f t="shared" si="33"/>
        <v>-2313892.1295851474</v>
      </c>
      <c r="I317" s="196">
        <f t="shared" si="34"/>
        <v>2814776.9122743891</v>
      </c>
      <c r="J317" s="196">
        <f t="shared" si="35"/>
        <v>11077628.32616807</v>
      </c>
      <c r="K317" s="196">
        <f t="shared" si="36"/>
        <v>19161321.272873424</v>
      </c>
      <c r="L317" s="197">
        <f t="shared" si="37"/>
        <v>12861539.363071794</v>
      </c>
    </row>
    <row r="318" spans="2:12">
      <c r="B318">
        <v>28043000.57985168</v>
      </c>
      <c r="C318">
        <v>5642750.3280739766</v>
      </c>
      <c r="D318">
        <v>2.561326944792016E-2</v>
      </c>
      <c r="E318">
        <v>0.34465468306527913</v>
      </c>
      <c r="F318" s="198">
        <f t="shared" si="31"/>
        <v>-7212350.3280739766</v>
      </c>
      <c r="G318" s="196">
        <f t="shared" si="32"/>
        <v>-6232408.8834425975</v>
      </c>
      <c r="H318" s="196">
        <f t="shared" si="33"/>
        <v>4837923.7440978363</v>
      </c>
      <c r="I318" s="196">
        <f t="shared" si="34"/>
        <v>11147878.849427518</v>
      </c>
      <c r="J318" s="196">
        <f t="shared" si="35"/>
        <v>21182460.483710587</v>
      </c>
      <c r="K318" s="196">
        <f t="shared" si="36"/>
        <v>30236640.145572502</v>
      </c>
      <c r="L318" s="197">
        <f t="shared" si="37"/>
        <v>53960144.011291869</v>
      </c>
    </row>
    <row r="319" spans="2:12">
      <c r="B319">
        <v>17223883.785515916</v>
      </c>
      <c r="C319">
        <v>5949690.2371288184</v>
      </c>
      <c r="D319">
        <v>1.2446974089785455E-2</v>
      </c>
      <c r="E319">
        <v>0.30763420514542072</v>
      </c>
      <c r="F319" s="198">
        <f t="shared" si="31"/>
        <v>-7519290.2371288184</v>
      </c>
      <c r="G319" s="196">
        <f t="shared" si="32"/>
        <v>-10431972.93172453</v>
      </c>
      <c r="H319" s="196">
        <f t="shared" si="33"/>
        <v>-5779186.1756393686</v>
      </c>
      <c r="I319" s="196">
        <f t="shared" si="34"/>
        <v>-1712869.1122490107</v>
      </c>
      <c r="J319" s="196">
        <f t="shared" si="35"/>
        <v>4516777.2045241408</v>
      </c>
      <c r="K319" s="196">
        <f t="shared" si="36"/>
        <v>10512541.831610927</v>
      </c>
      <c r="L319" s="197">
        <f t="shared" si="37"/>
        <v>-10413999.42060666</v>
      </c>
    </row>
    <row r="320" spans="2:12">
      <c r="B320">
        <v>25303659.169286173</v>
      </c>
      <c r="C320">
        <v>6795251.3199255355</v>
      </c>
      <c r="D320">
        <v>2.95379497665334E-2</v>
      </c>
      <c r="E320">
        <v>0.33075655384990998</v>
      </c>
      <c r="F320" s="198">
        <f t="shared" si="31"/>
        <v>-8364851.3199255355</v>
      </c>
      <c r="G320" s="196">
        <f t="shared" si="32"/>
        <v>-7358495.4194125794</v>
      </c>
      <c r="H320" s="196">
        <f t="shared" si="33"/>
        <v>2116165.2983643212</v>
      </c>
      <c r="I320" s="196">
        <f t="shared" si="34"/>
        <v>7977967.7332763672</v>
      </c>
      <c r="J320" s="196">
        <f t="shared" si="35"/>
        <v>17285119.685632937</v>
      </c>
      <c r="K320" s="196">
        <f t="shared" si="36"/>
        <v>25885717.912084442</v>
      </c>
      <c r="L320" s="197">
        <f t="shared" si="37"/>
        <v>37541623.890019953</v>
      </c>
    </row>
    <row r="321" spans="2:12">
      <c r="B321">
        <v>24559770.500808738</v>
      </c>
      <c r="C321">
        <v>5197790.4599139374</v>
      </c>
      <c r="D321">
        <v>2.2544938505203407E-2</v>
      </c>
      <c r="E321">
        <v>0.33145695364238414</v>
      </c>
      <c r="F321" s="198">
        <f t="shared" si="31"/>
        <v>-6767390.4599139374</v>
      </c>
      <c r="G321" s="196">
        <f t="shared" si="32"/>
        <v>-7565360.7526271697</v>
      </c>
      <c r="H321" s="196">
        <f t="shared" si="33"/>
        <v>1553460.2071547937</v>
      </c>
      <c r="I321" s="196">
        <f t="shared" si="34"/>
        <v>7266408.257472463</v>
      </c>
      <c r="J321" s="196">
        <f t="shared" si="35"/>
        <v>16297654.301310753</v>
      </c>
      <c r="K321" s="196">
        <f t="shared" si="36"/>
        <v>24635783.8916503</v>
      </c>
      <c r="L321" s="197">
        <f t="shared" si="37"/>
        <v>35420555.4450472</v>
      </c>
    </row>
    <row r="322" spans="2:12">
      <c r="B322">
        <v>22714926.602984712</v>
      </c>
      <c r="C322">
        <v>8708304.0864284188</v>
      </c>
      <c r="D322">
        <v>2.9503769035920287E-2</v>
      </c>
      <c r="E322">
        <v>0.32532731101413009</v>
      </c>
      <c r="F322" s="198">
        <f t="shared" si="31"/>
        <v>-10277904.086428419</v>
      </c>
      <c r="G322" s="196">
        <f t="shared" si="32"/>
        <v>-8355087.8091395991</v>
      </c>
      <c r="H322" s="196">
        <f t="shared" si="33"/>
        <v>-448739.08832892985</v>
      </c>
      <c r="I322" s="196">
        <f t="shared" si="34"/>
        <v>4841153.0727608353</v>
      </c>
      <c r="J322" s="196">
        <f t="shared" si="35"/>
        <v>13147393.458902774</v>
      </c>
      <c r="K322" s="196">
        <f t="shared" si="36"/>
        <v>20898957.048501849</v>
      </c>
      <c r="L322" s="197">
        <f t="shared" si="37"/>
        <v>19805772.596268512</v>
      </c>
    </row>
    <row r="323" spans="2:12">
      <c r="B323">
        <v>28754387.035737175</v>
      </c>
      <c r="C323">
        <v>8664632.0993682668</v>
      </c>
      <c r="D323">
        <v>2.4233222449415566E-2</v>
      </c>
      <c r="E323">
        <v>0.26228675191503648</v>
      </c>
      <c r="F323" s="198">
        <f t="shared" si="31"/>
        <v>-10234232.099368267</v>
      </c>
      <c r="G323" s="196">
        <f t="shared" si="32"/>
        <v>-6343000.3810556028</v>
      </c>
      <c r="H323" s="196">
        <f t="shared" si="33"/>
        <v>6320546.1404443448</v>
      </c>
      <c r="I323" s="196">
        <f t="shared" si="34"/>
        <v>14568338.97265902</v>
      </c>
      <c r="J323" s="196">
        <f t="shared" si="35"/>
        <v>28844727.823308885</v>
      </c>
      <c r="K323" s="196">
        <f t="shared" si="36"/>
        <v>43531699.24507045</v>
      </c>
      <c r="L323" s="197">
        <f t="shared" si="37"/>
        <v>76688079.701058835</v>
      </c>
    </row>
    <row r="324" spans="2:12">
      <c r="B324">
        <v>21801202.429273352</v>
      </c>
      <c r="C324">
        <v>4655873.2871486554</v>
      </c>
      <c r="D324">
        <v>2.2596819971312597E-2</v>
      </c>
      <c r="E324">
        <v>0.30125736259041108</v>
      </c>
      <c r="F324" s="198">
        <f t="shared" si="31"/>
        <v>-6225473.2871486554</v>
      </c>
      <c r="G324" s="196">
        <f t="shared" si="32"/>
        <v>-8798168.0528621878</v>
      </c>
      <c r="H324" s="196">
        <f t="shared" si="33"/>
        <v>-1250691.2516248513</v>
      </c>
      <c r="I324" s="196">
        <f t="shared" si="34"/>
        <v>4112851.2887613163</v>
      </c>
      <c r="J324" s="196">
        <f t="shared" si="35"/>
        <v>12752460.05292267</v>
      </c>
      <c r="K324" s="196">
        <f t="shared" si="36"/>
        <v>21130907.15762911</v>
      </c>
      <c r="L324" s="197">
        <f t="shared" si="37"/>
        <v>21721885.907677401</v>
      </c>
    </row>
    <row r="325" spans="2:12">
      <c r="B325">
        <v>23627735.221411787</v>
      </c>
      <c r="C325">
        <v>7882381.6644795071</v>
      </c>
      <c r="D325">
        <v>2.1753288369396037E-2</v>
      </c>
      <c r="E325">
        <v>0.39301431318094426</v>
      </c>
      <c r="F325" s="198">
        <f t="shared" si="31"/>
        <v>-9451981.6644795071</v>
      </c>
      <c r="G325" s="196">
        <f t="shared" si="32"/>
        <v>-7557735.8459756309</v>
      </c>
      <c r="H325" s="196">
        <f t="shared" si="33"/>
        <v>588724.6933462189</v>
      </c>
      <c r="I325" s="196">
        <f t="shared" si="34"/>
        <v>5355120.8333065333</v>
      </c>
      <c r="J325" s="196">
        <f t="shared" si="35"/>
        <v>12314769.573678665</v>
      </c>
      <c r="K325" s="196">
        <f t="shared" si="36"/>
        <v>18123568.032049939</v>
      </c>
      <c r="L325" s="197">
        <f t="shared" si="37"/>
        <v>19372465.621926218</v>
      </c>
    </row>
    <row r="326" spans="2:12">
      <c r="B326">
        <v>24349192.785424359</v>
      </c>
      <c r="C326">
        <v>5007995.8494827114</v>
      </c>
      <c r="D326">
        <v>2.5826899014252142E-2</v>
      </c>
      <c r="E326">
        <v>0.29209723197119053</v>
      </c>
      <c r="F326" s="198">
        <f t="shared" ref="F326:F389" si="38">-C326+$C$52</f>
        <v>-6577595.8494827114</v>
      </c>
      <c r="G326" s="196">
        <f t="shared" ref="G326:G389" si="39">($D$29*B326*((1+40%)^($D$24-1))*($C$32+$C$33)-D326*((1+40%)^($D$24-1))*$D$29*B326*($C$32+$C$33)+SUM($D$38:$D$41)+SUM($D$47:$D$51))/((1+E326)^$D$24)</f>
        <v>-7908600.864489805</v>
      </c>
      <c r="H326" s="196">
        <f t="shared" ref="H326:H389" si="40">($E$29*B326*((1+40%)^($E$24-1))*($C$32+$C$33)-D326*$E$29*B326*((1+40%)^($E$24-1))*($C$32+$C$33)+SUM($E$38:$E$41)+SUM($E$47:$E$51))/((1+E326)^$E$24)</f>
        <v>1340441.1857948976</v>
      </c>
      <c r="I326" s="196">
        <f t="shared" ref="I326:I389" si="41">($F$29*B326*((1+40%)^($F$24-1))*($C$32+$C$33)-D326*$F$29*B326*((1+40%)^($F$24-1))*($C$32+$C$33)+SUM($F$38:$F$41)+SUM($F$47:$F$51))/((1+E326)^$F$24)</f>
        <v>7553660.9495714009</v>
      </c>
      <c r="J326" s="196">
        <f t="shared" ref="J326:J389" si="42">($G$29*B326*((1+40%)^($G$24-1))*($C$32+$C$33)-D326*$G$29*B326*((1+40%)^($G$24-1))*($C$32+$C$33)+SUM($G$38:$G$41)+SUM($G$47:$G$51))/((1+E326)^$G$24)</f>
        <v>17819092.054631639</v>
      </c>
      <c r="K326" s="196">
        <f t="shared" ref="K326:K389" si="43">($H$29*B326*((1+40%)^($H$24-1))*($C$32+$C$33)-D326*$H$29*B326*((1+40%)^($H$24-1))*($C$32+$C$33)+SUM($H$38:$H$41)+SUM($H$47:$H$51))/((1+E326)^$H$24)</f>
        <v>27910491.1490619</v>
      </c>
      <c r="L326" s="197">
        <f t="shared" ref="L326:L389" si="44">SUM(F326:K326)</f>
        <v>40137488.625087321</v>
      </c>
    </row>
    <row r="327" spans="2:12">
      <c r="B327">
        <v>28772240.363780633</v>
      </c>
      <c r="C327">
        <v>4744590.5941953799</v>
      </c>
      <c r="D327">
        <v>2.6116214484084598E-2</v>
      </c>
      <c r="E327">
        <v>0.29585100863673819</v>
      </c>
      <c r="F327" s="198">
        <f t="shared" si="38"/>
        <v>-6314190.5941953799</v>
      </c>
      <c r="G327" s="196">
        <f t="shared" si="39"/>
        <v>-6193174.5814802237</v>
      </c>
      <c r="H327" s="196">
        <f t="shared" si="40"/>
        <v>5957833.3047294803</v>
      </c>
      <c r="I327" s="196">
        <f t="shared" si="41"/>
        <v>13414733.484022131</v>
      </c>
      <c r="J327" s="196">
        <f t="shared" si="42"/>
        <v>25899554.65480984</v>
      </c>
      <c r="K327" s="196">
        <f t="shared" si="43"/>
        <v>38088207.584421441</v>
      </c>
      <c r="L327" s="197">
        <f t="shared" si="44"/>
        <v>70852963.85230729</v>
      </c>
    </row>
    <row r="328" spans="2:12">
      <c r="B328">
        <v>17678456.984160893</v>
      </c>
      <c r="C328">
        <v>8856624.0424817652</v>
      </c>
      <c r="D328">
        <v>2.630176702169866E-2</v>
      </c>
      <c r="E328">
        <v>0.28440656758323923</v>
      </c>
      <c r="F328" s="198">
        <f t="shared" si="38"/>
        <v>-10426224.042481765</v>
      </c>
      <c r="G328" s="196">
        <f t="shared" si="39"/>
        <v>-10539632.269167164</v>
      </c>
      <c r="H328" s="196">
        <f t="shared" si="40"/>
        <v>-5766791.6003102008</v>
      </c>
      <c r="I328" s="196">
        <f t="shared" si="41"/>
        <v>-1518795.5301245798</v>
      </c>
      <c r="J328" s="196">
        <f t="shared" si="42"/>
        <v>5259704.6595827034</v>
      </c>
      <c r="K328" s="196">
        <f t="shared" si="43"/>
        <v>12022690.5362802</v>
      </c>
      <c r="L328" s="197">
        <f t="shared" si="44"/>
        <v>-10969048.246220801</v>
      </c>
    </row>
    <row r="329" spans="2:12">
      <c r="B329">
        <v>16123844.111453597</v>
      </c>
      <c r="C329">
        <v>4817514.5725882752</v>
      </c>
      <c r="D329">
        <v>1.6833704641865292E-2</v>
      </c>
      <c r="E329">
        <v>0.38573564867091892</v>
      </c>
      <c r="F329" s="198">
        <f t="shared" si="38"/>
        <v>-6387114.5725882752</v>
      </c>
      <c r="G329" s="196">
        <f t="shared" si="39"/>
        <v>-10269862.556518596</v>
      </c>
      <c r="H329" s="196">
        <f t="shared" si="40"/>
        <v>-6234330.4296278851</v>
      </c>
      <c r="I329" s="196">
        <f t="shared" si="41"/>
        <v>-2743243.1606807271</v>
      </c>
      <c r="J329" s="196">
        <f t="shared" si="42"/>
        <v>1876527.6295225208</v>
      </c>
      <c r="K329" s="196">
        <f t="shared" si="43"/>
        <v>5830112.6537489695</v>
      </c>
      <c r="L329" s="197">
        <f t="shared" si="44"/>
        <v>-17927910.436143991</v>
      </c>
    </row>
    <row r="330" spans="2:12">
      <c r="B330">
        <v>22717673.268837549</v>
      </c>
      <c r="C330">
        <v>7009903.2563249618</v>
      </c>
      <c r="D330">
        <v>1.9225135044404429E-2</v>
      </c>
      <c r="E330">
        <v>0.35646076845606861</v>
      </c>
      <c r="F330" s="198">
        <f t="shared" si="38"/>
        <v>-8579503.2563249618</v>
      </c>
      <c r="G330" s="196">
        <f t="shared" si="39"/>
        <v>-8074526.3353997394</v>
      </c>
      <c r="H330" s="196">
        <f t="shared" si="40"/>
        <v>-196566.57040192603</v>
      </c>
      <c r="I330" s="196">
        <f t="shared" si="41"/>
        <v>4799165.5933705773</v>
      </c>
      <c r="J330" s="196">
        <f t="shared" si="42"/>
        <v>12360291.044620672</v>
      </c>
      <c r="K330" s="196">
        <f t="shared" si="43"/>
        <v>19070487.975607023</v>
      </c>
      <c r="L330" s="197">
        <f t="shared" si="44"/>
        <v>19379348.451471645</v>
      </c>
    </row>
    <row r="331" spans="2:12">
      <c r="B331">
        <v>27374645.22232734</v>
      </c>
      <c r="C331">
        <v>5559938.3526108582</v>
      </c>
      <c r="D331">
        <v>1.8320566423535873E-2</v>
      </c>
      <c r="E331">
        <v>0.36805627613147374</v>
      </c>
      <c r="F331" s="198">
        <f t="shared" si="38"/>
        <v>-7129538.3526108582</v>
      </c>
      <c r="G331" s="196">
        <f t="shared" si="39"/>
        <v>-6294152.2752374159</v>
      </c>
      <c r="H331" s="196">
        <f t="shared" si="40"/>
        <v>4238049.1416998496</v>
      </c>
      <c r="I331" s="196">
        <f t="shared" si="41"/>
        <v>10056610.096907178</v>
      </c>
      <c r="J331" s="196">
        <f t="shared" si="42"/>
        <v>19069392.839553971</v>
      </c>
      <c r="K331" s="196">
        <f t="shared" si="43"/>
        <v>26890359.478923056</v>
      </c>
      <c r="L331" s="197">
        <f t="shared" si="44"/>
        <v>46830720.929235786</v>
      </c>
    </row>
    <row r="332" spans="2:12">
      <c r="B332">
        <v>21910153.508102663</v>
      </c>
      <c r="C332">
        <v>7719641.7126987521</v>
      </c>
      <c r="D332">
        <v>2.7528000732444227E-2</v>
      </c>
      <c r="E332">
        <v>0.34334086123233742</v>
      </c>
      <c r="F332" s="198">
        <f t="shared" si="38"/>
        <v>-9289241.7126987521</v>
      </c>
      <c r="G332" s="196">
        <f t="shared" si="39"/>
        <v>-8523133.4226112179</v>
      </c>
      <c r="H332" s="196">
        <f t="shared" si="40"/>
        <v>-1175111.6893714909</v>
      </c>
      <c r="I332" s="196">
        <f t="shared" si="41"/>
        <v>3736375.9741761391</v>
      </c>
      <c r="J332" s="196">
        <f t="shared" si="42"/>
        <v>11225393.824048759</v>
      </c>
      <c r="K332" s="196">
        <f t="shared" si="43"/>
        <v>18018808.290103942</v>
      </c>
      <c r="L332" s="197">
        <f t="shared" si="44"/>
        <v>13993091.263647379</v>
      </c>
    </row>
    <row r="333" spans="2:12">
      <c r="B333">
        <v>29827875.606555376</v>
      </c>
      <c r="C333">
        <v>6490371.4102603225</v>
      </c>
      <c r="D333">
        <v>1.4514908291879024E-2</v>
      </c>
      <c r="E333">
        <v>0.36815240943632316</v>
      </c>
      <c r="F333" s="198">
        <f t="shared" si="38"/>
        <v>-8059971.4102603225</v>
      </c>
      <c r="G333" s="196">
        <f t="shared" si="39"/>
        <v>-5353669.819053933</v>
      </c>
      <c r="H333" s="196">
        <f t="shared" si="40"/>
        <v>6670551.1043130448</v>
      </c>
      <c r="I333" s="196">
        <f t="shared" si="41"/>
        <v>13007431.510480637</v>
      </c>
      <c r="J333" s="196">
        <f t="shared" si="42"/>
        <v>22974442.068003796</v>
      </c>
      <c r="K333" s="196">
        <f t="shared" si="43"/>
        <v>31609881.056403358</v>
      </c>
      <c r="L333" s="197">
        <f t="shared" si="44"/>
        <v>60848664.509886578</v>
      </c>
    </row>
    <row r="334" spans="2:12">
      <c r="B334">
        <v>17868892.483291116</v>
      </c>
      <c r="C334">
        <v>5140110.4770043027</v>
      </c>
      <c r="D334">
        <v>1.7454451124607074E-2</v>
      </c>
      <c r="E334">
        <v>0.27405163731803339</v>
      </c>
      <c r="F334" s="198">
        <f t="shared" si="38"/>
        <v>-6709710.4770043027</v>
      </c>
      <c r="G334" s="196">
        <f t="shared" si="39"/>
        <v>-10487784.095892681</v>
      </c>
      <c r="H334" s="196">
        <f t="shared" si="40"/>
        <v>-5478709.7233227883</v>
      </c>
      <c r="I334" s="196">
        <f t="shared" si="41"/>
        <v>-1058006.7699490411</v>
      </c>
      <c r="J334" s="196">
        <f t="shared" si="42"/>
        <v>6141150.3204916092</v>
      </c>
      <c r="K334" s="196">
        <f t="shared" si="43"/>
        <v>13439177.708869046</v>
      </c>
      <c r="L334" s="197">
        <f t="shared" si="44"/>
        <v>-4153883.0368081611</v>
      </c>
    </row>
    <row r="335" spans="2:12">
      <c r="B335">
        <v>21756340.220343638</v>
      </c>
      <c r="C335">
        <v>7919461.6534928437</v>
      </c>
      <c r="D335">
        <v>2.3759575182348093E-2</v>
      </c>
      <c r="E335">
        <v>0.29327829828791163</v>
      </c>
      <c r="F335" s="198">
        <f t="shared" si="38"/>
        <v>-9489061.6534928437</v>
      </c>
      <c r="G335" s="196">
        <f t="shared" si="39"/>
        <v>-8879717.0034875832</v>
      </c>
      <c r="H335" s="196">
        <f t="shared" si="40"/>
        <v>-1340833.4460011111</v>
      </c>
      <c r="I335" s="196">
        <f t="shared" si="41"/>
        <v>4093586.4469285249</v>
      </c>
      <c r="J335" s="196">
        <f t="shared" si="42"/>
        <v>12935806.003879566</v>
      </c>
      <c r="K335" s="196">
        <f t="shared" si="43"/>
        <v>21619046.842954773</v>
      </c>
      <c r="L335" s="197">
        <f t="shared" si="44"/>
        <v>18938827.190781325</v>
      </c>
    </row>
    <row r="336" spans="2:12">
      <c r="B336">
        <v>28385876.033814508</v>
      </c>
      <c r="C336">
        <v>5300103.7629322186</v>
      </c>
      <c r="D336">
        <v>2.8996551408429209E-2</v>
      </c>
      <c r="E336">
        <v>0.26595355082857752</v>
      </c>
      <c r="F336" s="198">
        <f t="shared" si="38"/>
        <v>-6869703.7629322186</v>
      </c>
      <c r="G336" s="196">
        <f t="shared" si="39"/>
        <v>-6523959.1868620357</v>
      </c>
      <c r="H336" s="196">
        <f t="shared" si="40"/>
        <v>5726407.504604849</v>
      </c>
      <c r="I336" s="196">
        <f t="shared" si="41"/>
        <v>13710779.002886089</v>
      </c>
      <c r="J336" s="196">
        <f t="shared" si="42"/>
        <v>27465336.524488248</v>
      </c>
      <c r="K336" s="196">
        <f t="shared" si="43"/>
        <v>41536975.404092573</v>
      </c>
      <c r="L336" s="197">
        <f t="shared" si="44"/>
        <v>75045835.486277506</v>
      </c>
    </row>
    <row r="337" spans="2:12">
      <c r="B337">
        <v>29143040.253913999</v>
      </c>
      <c r="C337">
        <v>6037583.544419691</v>
      </c>
      <c r="D337">
        <v>2.2268440809350872E-2</v>
      </c>
      <c r="E337">
        <v>0.35846125675222024</v>
      </c>
      <c r="F337" s="198">
        <f t="shared" si="38"/>
        <v>-7607183.544419691</v>
      </c>
      <c r="G337" s="196">
        <f t="shared" si="39"/>
        <v>-5730066.3226609649</v>
      </c>
      <c r="H337" s="196">
        <f t="shared" si="40"/>
        <v>5884450.1390355946</v>
      </c>
      <c r="I337" s="196">
        <f t="shared" si="41"/>
        <v>12210194.687232718</v>
      </c>
      <c r="J337" s="196">
        <f t="shared" si="42"/>
        <v>22199886.448485035</v>
      </c>
      <c r="K337" s="196">
        <f t="shared" si="43"/>
        <v>31003154.558414578</v>
      </c>
      <c r="L337" s="197">
        <f t="shared" si="44"/>
        <v>57960435.966087267</v>
      </c>
    </row>
    <row r="338" spans="2:12">
      <c r="B338">
        <v>15874813.07412946</v>
      </c>
      <c r="C338">
        <v>6331888.7905514697</v>
      </c>
      <c r="D338">
        <v>2.119418927579577E-2</v>
      </c>
      <c r="E338">
        <v>0.26956541642506182</v>
      </c>
      <c r="F338" s="198">
        <f t="shared" si="38"/>
        <v>-7901488.7905514697</v>
      </c>
      <c r="G338" s="196">
        <f t="shared" si="39"/>
        <v>-11335757.475567931</v>
      </c>
      <c r="H338" s="196">
        <f t="shared" si="40"/>
        <v>-7779363.4923041081</v>
      </c>
      <c r="I338" s="196">
        <f t="shared" si="41"/>
        <v>-4027557.1597579909</v>
      </c>
      <c r="J338" s="196">
        <f t="shared" si="42"/>
        <v>2006706.9331189622</v>
      </c>
      <c r="K338" s="196">
        <f t="shared" si="43"/>
        <v>8176421.2233024864</v>
      </c>
      <c r="L338" s="197">
        <f t="shared" si="44"/>
        <v>-20861038.761760052</v>
      </c>
    </row>
    <row r="339" spans="2:12">
      <c r="B339">
        <v>18348643.452253792</v>
      </c>
      <c r="C339">
        <v>7242957.8539384138</v>
      </c>
      <c r="D339">
        <v>2.1107516708883937E-2</v>
      </c>
      <c r="E339">
        <v>0.28466292306283764</v>
      </c>
      <c r="F339" s="198">
        <f t="shared" si="38"/>
        <v>-8812557.8539384138</v>
      </c>
      <c r="G339" s="196">
        <f t="shared" si="39"/>
        <v>-10240632.455888072</v>
      </c>
      <c r="H339" s="196">
        <f t="shared" si="40"/>
        <v>-4946094.0355172018</v>
      </c>
      <c r="I339" s="196">
        <f t="shared" si="41"/>
        <v>-460084.92478330381</v>
      </c>
      <c r="J339" s="196">
        <f t="shared" si="42"/>
        <v>6747328.9141292674</v>
      </c>
      <c r="K339" s="196">
        <f t="shared" si="43"/>
        <v>13932048.906068463</v>
      </c>
      <c r="L339" s="197">
        <f t="shared" si="44"/>
        <v>-3779991.4499292597</v>
      </c>
    </row>
    <row r="340" spans="2:12">
      <c r="B340">
        <v>26376689.962462232</v>
      </c>
      <c r="C340">
        <v>4935071.8710898161</v>
      </c>
      <c r="D340">
        <v>2.2537003692739643E-2</v>
      </c>
      <c r="E340">
        <v>0.27627643665883361</v>
      </c>
      <c r="F340" s="198">
        <f t="shared" si="38"/>
        <v>-6504671.8710898161</v>
      </c>
      <c r="G340" s="196">
        <f t="shared" si="39"/>
        <v>-7182697.2937071333</v>
      </c>
      <c r="H340" s="196">
        <f t="shared" si="40"/>
        <v>3659993.6107222377</v>
      </c>
      <c r="I340" s="196">
        <f t="shared" si="41"/>
        <v>10812351.516346717</v>
      </c>
      <c r="J340" s="196">
        <f t="shared" si="42"/>
        <v>22941414.027636882</v>
      </c>
      <c r="K340" s="196">
        <f t="shared" si="43"/>
        <v>35157424.770740598</v>
      </c>
      <c r="L340" s="197">
        <f t="shared" si="44"/>
        <v>58883814.760649487</v>
      </c>
    </row>
    <row r="341" spans="2:12">
      <c r="B341">
        <v>28070009.460737936</v>
      </c>
      <c r="C341">
        <v>8910458.6931974255</v>
      </c>
      <c r="D341">
        <v>1.1019318216498306E-2</v>
      </c>
      <c r="E341">
        <v>0.31924344615009004</v>
      </c>
      <c r="F341" s="198">
        <f t="shared" si="38"/>
        <v>-10480058.693197425</v>
      </c>
      <c r="G341" s="196">
        <f t="shared" si="39"/>
        <v>-6183918.0623746049</v>
      </c>
      <c r="H341" s="196">
        <f t="shared" si="40"/>
        <v>5478496.0462359823</v>
      </c>
      <c r="I341" s="196">
        <f t="shared" si="41"/>
        <v>12373972.218108376</v>
      </c>
      <c r="J341" s="196">
        <f t="shared" si="42"/>
        <v>23644286.243384898</v>
      </c>
      <c r="K341" s="196">
        <f t="shared" si="43"/>
        <v>34243846.67596893</v>
      </c>
      <c r="L341" s="197">
        <f t="shared" si="44"/>
        <v>59076624.428126156</v>
      </c>
    </row>
    <row r="342" spans="2:12">
      <c r="B342">
        <v>21794793.542283393</v>
      </c>
      <c r="C342">
        <v>8595690.7864619903</v>
      </c>
      <c r="D342">
        <v>2.8422193060090944E-2</v>
      </c>
      <c r="E342">
        <v>0.27632221442304761</v>
      </c>
      <c r="F342" s="198">
        <f t="shared" si="38"/>
        <v>-10165290.78646199</v>
      </c>
      <c r="G342" s="196">
        <f t="shared" si="39"/>
        <v>-9023290.9290497992</v>
      </c>
      <c r="H342" s="196">
        <f t="shared" si="40"/>
        <v>-1447740.2898113455</v>
      </c>
      <c r="I342" s="196">
        <f t="shared" si="41"/>
        <v>4166488.291546924</v>
      </c>
      <c r="J342" s="196">
        <f t="shared" si="42"/>
        <v>13505839.584291715</v>
      </c>
      <c r="K342" s="196">
        <f t="shared" si="43"/>
        <v>22923689.594456758</v>
      </c>
      <c r="L342" s="197">
        <f t="shared" si="44"/>
        <v>19959695.464972258</v>
      </c>
    </row>
    <row r="343" spans="2:12">
      <c r="B343">
        <v>18301034.577471238</v>
      </c>
      <c r="C343">
        <v>4658207.9531235695</v>
      </c>
      <c r="D343">
        <v>1.4176763206884976E-2</v>
      </c>
      <c r="E343">
        <v>0.25402386547441025</v>
      </c>
      <c r="F343" s="198">
        <f t="shared" si="38"/>
        <v>-6227807.9531235695</v>
      </c>
      <c r="G343" s="196">
        <f t="shared" si="39"/>
        <v>-10458206.443320671</v>
      </c>
      <c r="H343" s="196">
        <f t="shared" si="40"/>
        <v>-5098592.6823034212</v>
      </c>
      <c r="I343" s="196">
        <f t="shared" si="41"/>
        <v>-372627.69556156575</v>
      </c>
      <c r="J343" s="196">
        <f t="shared" si="42"/>
        <v>7607587.8234705068</v>
      </c>
      <c r="K343" s="196">
        <f t="shared" si="43"/>
        <v>15951831.790495539</v>
      </c>
      <c r="L343" s="197">
        <f t="shared" si="44"/>
        <v>1402184.8396568205</v>
      </c>
    </row>
    <row r="344" spans="2:12">
      <c r="B344">
        <v>15954924.161503952</v>
      </c>
      <c r="C344">
        <v>6513168.736838893</v>
      </c>
      <c r="D344">
        <v>1.3487044892727439E-2</v>
      </c>
      <c r="E344">
        <v>0.37851191747795038</v>
      </c>
      <c r="F344" s="198">
        <f t="shared" si="38"/>
        <v>-8082768.736838893</v>
      </c>
      <c r="G344" s="196">
        <f t="shared" si="39"/>
        <v>-10365366.905282678</v>
      </c>
      <c r="H344" s="196">
        <f t="shared" si="40"/>
        <v>-6406929.7179291751</v>
      </c>
      <c r="I344" s="196">
        <f t="shared" si="41"/>
        <v>-2915588.0865320247</v>
      </c>
      <c r="J344" s="196">
        <f t="shared" si="42"/>
        <v>1746637.7290886759</v>
      </c>
      <c r="K344" s="196">
        <f t="shared" si="43"/>
        <v>5780996.4340909058</v>
      </c>
      <c r="L344" s="197">
        <f t="shared" si="44"/>
        <v>-20243019.283403192</v>
      </c>
    </row>
    <row r="345" spans="2:12">
      <c r="B345">
        <v>23320566.423535876</v>
      </c>
      <c r="C345">
        <v>7878261.6657002475</v>
      </c>
      <c r="D345">
        <v>2.4454176458021788E-2</v>
      </c>
      <c r="E345">
        <v>0.34402752769554734</v>
      </c>
      <c r="F345" s="198">
        <f t="shared" si="38"/>
        <v>-9447861.6657002475</v>
      </c>
      <c r="G345" s="196">
        <f t="shared" si="39"/>
        <v>-7971120.5851374259</v>
      </c>
      <c r="H345" s="196">
        <f t="shared" si="40"/>
        <v>269031.55420112517</v>
      </c>
      <c r="I345" s="196">
        <f t="shared" si="41"/>
        <v>5513321.1345179938</v>
      </c>
      <c r="J345" s="196">
        <f t="shared" si="42"/>
        <v>13605529.593904674</v>
      </c>
      <c r="K345" s="196">
        <f t="shared" si="43"/>
        <v>20931076.132983234</v>
      </c>
      <c r="L345" s="197">
        <f t="shared" si="44"/>
        <v>22899976.164769355</v>
      </c>
    </row>
    <row r="346" spans="2:12">
      <c r="B346">
        <v>17196417.126987517</v>
      </c>
      <c r="C346">
        <v>4568666.646320994</v>
      </c>
      <c r="D346">
        <v>1.8987701040681169E-2</v>
      </c>
      <c r="E346">
        <v>0.37035431989501633</v>
      </c>
      <c r="F346" s="198">
        <f t="shared" si="38"/>
        <v>-6138266.646320994</v>
      </c>
      <c r="G346" s="196">
        <f t="shared" si="39"/>
        <v>-10006464.29719216</v>
      </c>
      <c r="H346" s="196">
        <f t="shared" si="40"/>
        <v>-5396533.2456864826</v>
      </c>
      <c r="I346" s="196">
        <f t="shared" si="41"/>
        <v>-1650961.2819399056</v>
      </c>
      <c r="J346" s="196">
        <f t="shared" si="42"/>
        <v>3529833.1602384681</v>
      </c>
      <c r="K346" s="196">
        <f t="shared" si="43"/>
        <v>8057464.0530845905</v>
      </c>
      <c r="L346" s="197">
        <f t="shared" si="44"/>
        <v>-11604928.257816486</v>
      </c>
    </row>
    <row r="347" spans="2:12">
      <c r="B347">
        <v>19287087.618640706</v>
      </c>
      <c r="C347">
        <v>8166112.2470778525</v>
      </c>
      <c r="D347">
        <v>2.0691244239631333E-2</v>
      </c>
      <c r="E347">
        <v>0.32842646565141759</v>
      </c>
      <c r="F347" s="198">
        <f t="shared" si="38"/>
        <v>-9735712.2470778525</v>
      </c>
      <c r="G347" s="196">
        <f t="shared" si="39"/>
        <v>-9547507.6675074194</v>
      </c>
      <c r="H347" s="196">
        <f t="shared" si="40"/>
        <v>-3677232.1540152584</v>
      </c>
      <c r="I347" s="196">
        <f t="shared" si="41"/>
        <v>769284.31985264074</v>
      </c>
      <c r="J347" s="196">
        <f t="shared" si="42"/>
        <v>7517847.539796615</v>
      </c>
      <c r="K347" s="196">
        <f t="shared" si="43"/>
        <v>13797026.537690038</v>
      </c>
      <c r="L347" s="197">
        <f t="shared" si="44"/>
        <v>-876293.67126123607</v>
      </c>
    </row>
    <row r="348" spans="2:12">
      <c r="B348">
        <v>19460585.345011748</v>
      </c>
      <c r="C348">
        <v>8041276.2840662859</v>
      </c>
      <c r="D348">
        <v>2.6846217230750445E-2</v>
      </c>
      <c r="E348">
        <v>0.25098422193060094</v>
      </c>
      <c r="F348" s="198">
        <f t="shared" si="38"/>
        <v>-9610876.2840662859</v>
      </c>
      <c r="G348" s="196">
        <f t="shared" si="39"/>
        <v>-10118110.306510722</v>
      </c>
      <c r="H348" s="196">
        <f t="shared" si="40"/>
        <v>-4088753.320503192</v>
      </c>
      <c r="I348" s="196">
        <f t="shared" si="41"/>
        <v>997963.81972877262</v>
      </c>
      <c r="J348" s="196">
        <f t="shared" si="42"/>
        <v>9670729.4087864142</v>
      </c>
      <c r="K348" s="196">
        <f t="shared" si="43"/>
        <v>18777126.210884985</v>
      </c>
      <c r="L348" s="197">
        <f t="shared" si="44"/>
        <v>5628079.5283199754</v>
      </c>
    </row>
    <row r="349" spans="2:12">
      <c r="B349">
        <v>29303262.428662986</v>
      </c>
      <c r="C349">
        <v>8139469.5883053076</v>
      </c>
      <c r="D349">
        <v>2.3055207983642079E-2</v>
      </c>
      <c r="E349">
        <v>0.39414960173345137</v>
      </c>
      <c r="F349" s="198">
        <f t="shared" si="38"/>
        <v>-9709069.5883053076</v>
      </c>
      <c r="G349" s="196">
        <f t="shared" si="39"/>
        <v>-5534511.7756131459</v>
      </c>
      <c r="H349" s="196">
        <f t="shared" si="40"/>
        <v>5711175.9014792806</v>
      </c>
      <c r="I349" s="196">
        <f t="shared" si="41"/>
        <v>11444151.022701766</v>
      </c>
      <c r="J349" s="196">
        <f t="shared" si="42"/>
        <v>20204681.757375874</v>
      </c>
      <c r="K349" s="196">
        <f t="shared" si="43"/>
        <v>27461013.45170128</v>
      </c>
      <c r="L349" s="197">
        <f t="shared" si="44"/>
        <v>49577440.769339748</v>
      </c>
    </row>
    <row r="350" spans="2:12">
      <c r="B350">
        <v>22087771.233252969</v>
      </c>
      <c r="C350">
        <v>5745200.9643848995</v>
      </c>
      <c r="D350">
        <v>1.5006866664632098E-2</v>
      </c>
      <c r="E350">
        <v>0.30355082857753229</v>
      </c>
      <c r="F350" s="198">
        <f t="shared" si="38"/>
        <v>-7314800.9643848995</v>
      </c>
      <c r="G350" s="196">
        <f t="shared" si="39"/>
        <v>-8607515.8096478358</v>
      </c>
      <c r="H350" s="196">
        <f t="shared" si="40"/>
        <v>-770426.56615638197</v>
      </c>
      <c r="I350" s="196">
        <f t="shared" si="41"/>
        <v>4697341.9606311265</v>
      </c>
      <c r="J350" s="196">
        <f t="shared" si="42"/>
        <v>13505434.179831615</v>
      </c>
      <c r="K350" s="196">
        <f t="shared" si="43"/>
        <v>22015003.487054363</v>
      </c>
      <c r="L350" s="197">
        <f t="shared" si="44"/>
        <v>23525036.28732799</v>
      </c>
    </row>
    <row r="351" spans="2:12">
      <c r="B351">
        <v>19094363.231299784</v>
      </c>
      <c r="C351">
        <v>7764000.3662221134</v>
      </c>
      <c r="D351">
        <v>1.3612170781579027E-2</v>
      </c>
      <c r="E351">
        <v>0.31942655720694602</v>
      </c>
      <c r="F351" s="198">
        <f t="shared" si="38"/>
        <v>-9333600.3662221134</v>
      </c>
      <c r="G351" s="196">
        <f t="shared" si="39"/>
        <v>-9633336.9977367688</v>
      </c>
      <c r="H351" s="196">
        <f t="shared" si="40"/>
        <v>-3783138.3972465512</v>
      </c>
      <c r="I351" s="196">
        <f t="shared" si="41"/>
        <v>715200.79355128459</v>
      </c>
      <c r="J351" s="196">
        <f t="shared" si="42"/>
        <v>7629046.5837017046</v>
      </c>
      <c r="K351" s="196">
        <f t="shared" si="43"/>
        <v>14153624.093378801</v>
      </c>
      <c r="L351" s="197">
        <f t="shared" si="44"/>
        <v>-252204.29057364166</v>
      </c>
    </row>
    <row r="352" spans="2:12">
      <c r="B352">
        <v>27599871.822260201</v>
      </c>
      <c r="C352">
        <v>8838496.0478530228</v>
      </c>
      <c r="D352">
        <v>1.5810113834040344E-2</v>
      </c>
      <c r="E352">
        <v>0.33224890896328624</v>
      </c>
      <c r="F352" s="198">
        <f t="shared" si="38"/>
        <v>-10408096.047853023</v>
      </c>
      <c r="G352" s="196">
        <f t="shared" si="39"/>
        <v>-6352158.6213019136</v>
      </c>
      <c r="H352" s="196">
        <f t="shared" si="40"/>
        <v>4764404.8904860346</v>
      </c>
      <c r="I352" s="196">
        <f t="shared" si="41"/>
        <v>11257759.772743391</v>
      </c>
      <c r="J352" s="196">
        <f t="shared" si="42"/>
        <v>21704505.531449478</v>
      </c>
      <c r="K352" s="196">
        <f t="shared" si="43"/>
        <v>31325604.014073789</v>
      </c>
      <c r="L352" s="197">
        <f t="shared" si="44"/>
        <v>52292019.539597757</v>
      </c>
    </row>
    <row r="353" spans="2:12">
      <c r="B353">
        <v>24185766.167180397</v>
      </c>
      <c r="C353">
        <v>7055085.909604175</v>
      </c>
      <c r="D353">
        <v>2.0989715262306589E-2</v>
      </c>
      <c r="E353">
        <v>0.35934934537797175</v>
      </c>
      <c r="F353" s="198">
        <f t="shared" si="38"/>
        <v>-8624685.909604175</v>
      </c>
      <c r="G353" s="196">
        <f t="shared" si="39"/>
        <v>-7533170.8357143663</v>
      </c>
      <c r="H353" s="196">
        <f t="shared" si="40"/>
        <v>1169829.6342903371</v>
      </c>
      <c r="I353" s="196">
        <f t="shared" si="41"/>
        <v>6436689.9003657177</v>
      </c>
      <c r="J353" s="196">
        <f t="shared" si="42"/>
        <v>14478775.599672502</v>
      </c>
      <c r="K353" s="196">
        <f t="shared" si="43"/>
        <v>21574729.548159394</v>
      </c>
      <c r="L353" s="197">
        <f t="shared" si="44"/>
        <v>27502167.93716941</v>
      </c>
    </row>
    <row r="354" spans="2:12">
      <c r="B354">
        <v>18591265.602587968</v>
      </c>
      <c r="C354">
        <v>4839762.5659962771</v>
      </c>
      <c r="D354">
        <v>2.2698751792962431E-2</v>
      </c>
      <c r="E354">
        <v>0.31567735831781973</v>
      </c>
      <c r="F354" s="198">
        <f t="shared" si="38"/>
        <v>-6409362.5659962771</v>
      </c>
      <c r="G354" s="196">
        <f t="shared" si="39"/>
        <v>-9918634.3828610014</v>
      </c>
      <c r="H354" s="196">
        <f t="shared" si="40"/>
        <v>-4498728.5273287455</v>
      </c>
      <c r="I354" s="196">
        <f t="shared" si="41"/>
        <v>-154535.77908375277</v>
      </c>
      <c r="J354" s="196">
        <f t="shared" si="42"/>
        <v>6510257.2055297745</v>
      </c>
      <c r="K354" s="196">
        <f t="shared" si="43"/>
        <v>12839667.425770681</v>
      </c>
      <c r="L354" s="197">
        <f t="shared" si="44"/>
        <v>-1631336.6239693165</v>
      </c>
    </row>
    <row r="355" spans="2:12">
      <c r="B355">
        <v>28970915.860469375</v>
      </c>
      <c r="C355">
        <v>5667195.6541642509</v>
      </c>
      <c r="D355">
        <v>1.8120975371562854E-2</v>
      </c>
      <c r="E355">
        <v>0.30588549455244607</v>
      </c>
      <c r="F355" s="198">
        <f t="shared" si="38"/>
        <v>-7236795.6541642509</v>
      </c>
      <c r="G355" s="196">
        <f t="shared" si="39"/>
        <v>-5979561.2065495159</v>
      </c>
      <c r="H355" s="196">
        <f t="shared" si="40"/>
        <v>6316834.6541615771</v>
      </c>
      <c r="I355" s="196">
        <f t="shared" si="41"/>
        <v>13680318.356350508</v>
      </c>
      <c r="J355" s="196">
        <f t="shared" si="42"/>
        <v>25906841.795698147</v>
      </c>
      <c r="K355" s="196">
        <f t="shared" si="43"/>
        <v>37653426.523970082</v>
      </c>
      <c r="L355" s="197">
        <f t="shared" si="44"/>
        <v>70341064.469466552</v>
      </c>
    </row>
    <row r="356" spans="2:12">
      <c r="B356">
        <v>21284371.471297342</v>
      </c>
      <c r="C356">
        <v>4932462.5385296186</v>
      </c>
      <c r="D356">
        <v>2.3321939756462295E-2</v>
      </c>
      <c r="E356">
        <v>0.31635944700460833</v>
      </c>
      <c r="F356" s="198">
        <f t="shared" si="38"/>
        <v>-6502062.5385296186</v>
      </c>
      <c r="G356" s="196">
        <f t="shared" si="39"/>
        <v>-8898921.8047725521</v>
      </c>
      <c r="H356" s="196">
        <f t="shared" si="40"/>
        <v>-1764735.236834958</v>
      </c>
      <c r="I356" s="196">
        <f t="shared" si="41"/>
        <v>3288503.4492490925</v>
      </c>
      <c r="J356" s="196">
        <f t="shared" si="42"/>
        <v>11235253.462892266</v>
      </c>
      <c r="K356" s="196">
        <f t="shared" si="43"/>
        <v>18762279.027832497</v>
      </c>
      <c r="L356" s="197">
        <f t="shared" si="44"/>
        <v>16120316.359836726</v>
      </c>
    </row>
    <row r="357" spans="2:12">
      <c r="B357">
        <v>28767662.587359235</v>
      </c>
      <c r="C357">
        <v>6269127.4758140817</v>
      </c>
      <c r="D357">
        <v>2.397381511886959E-2</v>
      </c>
      <c r="E357">
        <v>0.3905102694784387</v>
      </c>
      <c r="F357" s="198">
        <f t="shared" si="38"/>
        <v>-7838727.4758140817</v>
      </c>
      <c r="G357" s="196">
        <f t="shared" si="39"/>
        <v>-5750603.3343844451</v>
      </c>
      <c r="H357" s="196">
        <f t="shared" si="40"/>
        <v>5227684.8397903545</v>
      </c>
      <c r="I357" s="196">
        <f t="shared" si="41"/>
        <v>10921141.141815763</v>
      </c>
      <c r="J357" s="196">
        <f t="shared" si="42"/>
        <v>19618196.13492991</v>
      </c>
      <c r="K357" s="196">
        <f t="shared" si="43"/>
        <v>26871734.705924861</v>
      </c>
      <c r="L357" s="197">
        <f t="shared" si="44"/>
        <v>49049426.012262359</v>
      </c>
    </row>
    <row r="358" spans="2:12">
      <c r="B358">
        <v>16211737.418744469</v>
      </c>
      <c r="C358">
        <v>7487548.4481337927</v>
      </c>
      <c r="D358">
        <v>1.1293374431592762E-2</v>
      </c>
      <c r="E358">
        <v>0.37981658375804928</v>
      </c>
      <c r="F358" s="198">
        <f t="shared" si="38"/>
        <v>-9057148.4481337927</v>
      </c>
      <c r="G358" s="196">
        <f t="shared" si="39"/>
        <v>-10248779.757303011</v>
      </c>
      <c r="H358" s="196">
        <f t="shared" si="40"/>
        <v>-6120761.8925404465</v>
      </c>
      <c r="I358" s="196">
        <f t="shared" si="41"/>
        <v>-2577525.8458226821</v>
      </c>
      <c r="J358" s="196">
        <f t="shared" si="42"/>
        <v>2173083.6967241811</v>
      </c>
      <c r="K358" s="196">
        <f t="shared" si="43"/>
        <v>6272981.1160289673</v>
      </c>
      <c r="L358" s="197">
        <f t="shared" si="44"/>
        <v>-19558151.131046783</v>
      </c>
    </row>
    <row r="359" spans="2:12">
      <c r="B359">
        <v>22196264.534440137</v>
      </c>
      <c r="C359">
        <v>5020081.179235206</v>
      </c>
      <c r="D359">
        <v>1.7393414105655078E-2</v>
      </c>
      <c r="E359">
        <v>0.36628467665639208</v>
      </c>
      <c r="F359" s="198">
        <f t="shared" si="38"/>
        <v>-6589681.179235206</v>
      </c>
      <c r="G359" s="196">
        <f t="shared" si="39"/>
        <v>-8192179.3243629513</v>
      </c>
      <c r="H359" s="196">
        <f t="shared" si="40"/>
        <v>-649162.21410536184</v>
      </c>
      <c r="I359" s="196">
        <f t="shared" si="41"/>
        <v>4142917.8667883393</v>
      </c>
      <c r="J359" s="196">
        <f t="shared" si="42"/>
        <v>11274684.612560708</v>
      </c>
      <c r="K359" s="196">
        <f t="shared" si="43"/>
        <v>17505896.248772133</v>
      </c>
      <c r="L359" s="197">
        <f t="shared" si="44"/>
        <v>17492476.010417663</v>
      </c>
    </row>
    <row r="360" spans="2:12">
      <c r="B360">
        <v>22790459.913937803</v>
      </c>
      <c r="C360">
        <v>5490035.7066560872</v>
      </c>
      <c r="D360">
        <v>1.7245094149601733E-2</v>
      </c>
      <c r="E360">
        <v>0.34970397045808282</v>
      </c>
      <c r="F360" s="198">
        <f t="shared" si="38"/>
        <v>-7059635.7066560872</v>
      </c>
      <c r="G360" s="196">
        <f t="shared" si="39"/>
        <v>-8070922.6803722596</v>
      </c>
      <c r="H360" s="196">
        <f t="shared" si="40"/>
        <v>-83030.41989178762</v>
      </c>
      <c r="I360" s="196">
        <f t="shared" si="41"/>
        <v>5013707.2396913543</v>
      </c>
      <c r="J360" s="196">
        <f t="shared" si="42"/>
        <v>12800417.700397149</v>
      </c>
      <c r="K360" s="196">
        <f t="shared" si="43"/>
        <v>19786474.153897632</v>
      </c>
      <c r="L360" s="197">
        <f t="shared" si="44"/>
        <v>22387010.287065998</v>
      </c>
    </row>
    <row r="361" spans="2:12">
      <c r="B361">
        <v>22368846.705526903</v>
      </c>
      <c r="C361">
        <v>5732016.9682912687</v>
      </c>
      <c r="D361">
        <v>2.6235236671040982E-2</v>
      </c>
      <c r="E361">
        <v>0.32804651020844144</v>
      </c>
      <c r="F361" s="198">
        <f t="shared" si="38"/>
        <v>-7301616.9682912687</v>
      </c>
      <c r="G361" s="196">
        <f t="shared" si="39"/>
        <v>-8438884.8590236828</v>
      </c>
      <c r="H361" s="196">
        <f t="shared" si="40"/>
        <v>-715960.00614107645</v>
      </c>
      <c r="I361" s="196">
        <f t="shared" si="41"/>
        <v>4475073.6222388828</v>
      </c>
      <c r="J361" s="196">
        <f t="shared" si="42"/>
        <v>12581113.241665615</v>
      </c>
      <c r="K361" s="196">
        <f t="shared" si="43"/>
        <v>20114115.999081928</v>
      </c>
      <c r="L361" s="197">
        <f t="shared" si="44"/>
        <v>20713841.029530399</v>
      </c>
    </row>
    <row r="362" spans="2:12">
      <c r="B362">
        <v>21039918.210394606</v>
      </c>
      <c r="C362">
        <v>5734900.9674367504</v>
      </c>
      <c r="D362">
        <v>1.4638813440351573E-2</v>
      </c>
      <c r="E362">
        <v>0.3610431226538896</v>
      </c>
      <c r="F362" s="198">
        <f t="shared" si="38"/>
        <v>-7304500.9674367504</v>
      </c>
      <c r="G362" s="196">
        <f t="shared" si="39"/>
        <v>-8627772.4222659897</v>
      </c>
      <c r="H362" s="196">
        <f t="shared" si="40"/>
        <v>-1705417.7049140865</v>
      </c>
      <c r="I362" s="196">
        <f t="shared" si="41"/>
        <v>2908453.0372927645</v>
      </c>
      <c r="J362" s="196">
        <f t="shared" si="42"/>
        <v>9742141.4418305922</v>
      </c>
      <c r="K362" s="196">
        <f t="shared" si="43"/>
        <v>15770203.97385487</v>
      </c>
      <c r="L362" s="197">
        <f t="shared" si="44"/>
        <v>10783107.358361399</v>
      </c>
    </row>
    <row r="363" spans="2:12">
      <c r="B363">
        <v>20847651.600695822</v>
      </c>
      <c r="C363">
        <v>6737159.3371379748</v>
      </c>
      <c r="D363">
        <v>1.0288705099642933E-2</v>
      </c>
      <c r="E363">
        <v>0.27146977141636403</v>
      </c>
      <c r="F363" s="198">
        <f t="shared" si="38"/>
        <v>-8306759.3371379748</v>
      </c>
      <c r="G363" s="196">
        <f t="shared" si="39"/>
        <v>-9275202.1834578309</v>
      </c>
      <c r="H363" s="196">
        <f t="shared" si="40"/>
        <v>-2064501.5885382225</v>
      </c>
      <c r="I363" s="196">
        <f t="shared" si="41"/>
        <v>3423378.0432753628</v>
      </c>
      <c r="J363" s="196">
        <f t="shared" si="42"/>
        <v>12586078.788097082</v>
      </c>
      <c r="K363" s="196">
        <f t="shared" si="43"/>
        <v>21897767.609733049</v>
      </c>
      <c r="L363" s="197">
        <f t="shared" si="44"/>
        <v>18260761.331971467</v>
      </c>
    </row>
    <row r="364" spans="2:12">
      <c r="B364">
        <v>17341990.417188026</v>
      </c>
      <c r="C364">
        <v>6856364.6351512186</v>
      </c>
      <c r="D364">
        <v>2.9804681539353617E-2</v>
      </c>
      <c r="E364">
        <v>0.39643848994415115</v>
      </c>
      <c r="F364" s="198">
        <f t="shared" si="38"/>
        <v>-8425964.6351512186</v>
      </c>
      <c r="G364" s="196">
        <f t="shared" si="39"/>
        <v>-9835906.7408365384</v>
      </c>
      <c r="H364" s="196">
        <f t="shared" si="40"/>
        <v>-5238282.8927443083</v>
      </c>
      <c r="I364" s="196">
        <f t="shared" si="41"/>
        <v>-1609475.5635495805</v>
      </c>
      <c r="J364" s="196">
        <f t="shared" si="42"/>
        <v>3209416.5603469922</v>
      </c>
      <c r="K364" s="196">
        <f t="shared" si="43"/>
        <v>7256723.4600341646</v>
      </c>
      <c r="L364" s="197">
        <f t="shared" si="44"/>
        <v>-14643489.811900489</v>
      </c>
    </row>
    <row r="365" spans="2:12">
      <c r="B365">
        <v>22460402.233954895</v>
      </c>
      <c r="C365">
        <v>7894604.3275246434</v>
      </c>
      <c r="D365">
        <v>1.4707785271767327E-2</v>
      </c>
      <c r="E365">
        <v>0.27428968169194617</v>
      </c>
      <c r="F365" s="198">
        <f t="shared" si="38"/>
        <v>-9464204.3275246434</v>
      </c>
      <c r="G365" s="196">
        <f t="shared" si="39"/>
        <v>-8655581.7933725771</v>
      </c>
      <c r="H365" s="196">
        <f t="shared" si="40"/>
        <v>-390524.44174325961</v>
      </c>
      <c r="I365" s="196">
        <f t="shared" si="41"/>
        <v>5570086.6717950916</v>
      </c>
      <c r="J365" s="196">
        <f t="shared" si="42"/>
        <v>15559437.28575094</v>
      </c>
      <c r="K365" s="196">
        <f t="shared" si="43"/>
        <v>25661347.236381352</v>
      </c>
      <c r="L365" s="197">
        <f t="shared" si="44"/>
        <v>28280560.631286908</v>
      </c>
    </row>
    <row r="366" spans="2:12">
      <c r="B366">
        <v>23735312.967314675</v>
      </c>
      <c r="C366">
        <v>6523606.0670796838</v>
      </c>
      <c r="D366">
        <v>1.1123081148716697E-2</v>
      </c>
      <c r="E366">
        <v>0.34295175023651847</v>
      </c>
      <c r="F366" s="198">
        <f t="shared" si="38"/>
        <v>-8093206.0670796838</v>
      </c>
      <c r="G366" s="196">
        <f t="shared" si="39"/>
        <v>-7703690.2348992471</v>
      </c>
      <c r="H366" s="196">
        <f t="shared" si="40"/>
        <v>991476.43065201852</v>
      </c>
      <c r="I366" s="196">
        <f t="shared" si="41"/>
        <v>6419300.1585976286</v>
      </c>
      <c r="J366" s="196">
        <f t="shared" si="42"/>
        <v>14853536.637965221</v>
      </c>
      <c r="K366" s="196">
        <f t="shared" si="43"/>
        <v>22498842.095970765</v>
      </c>
      <c r="L366" s="197">
        <f t="shared" si="44"/>
        <v>28966259.021206703</v>
      </c>
    </row>
    <row r="367" spans="2:12">
      <c r="B367">
        <v>21223944.822534867</v>
      </c>
      <c r="C367">
        <v>7864116.3365581222</v>
      </c>
      <c r="D367">
        <v>1.4074221015045626E-2</v>
      </c>
      <c r="E367">
        <v>0.32384868923001803</v>
      </c>
      <c r="F367" s="198">
        <f t="shared" si="38"/>
        <v>-9433716.3365581222</v>
      </c>
      <c r="G367" s="196">
        <f t="shared" si="39"/>
        <v>-8795702.6196379457</v>
      </c>
      <c r="H367" s="196">
        <f t="shared" si="40"/>
        <v>-1603385.1611839468</v>
      </c>
      <c r="I367" s="196">
        <f t="shared" si="41"/>
        <v>3410411.4345878577</v>
      </c>
      <c r="J367" s="196">
        <f t="shared" si="42"/>
        <v>11225951.083172733</v>
      </c>
      <c r="K367" s="196">
        <f t="shared" si="43"/>
        <v>18540978.042160403</v>
      </c>
      <c r="L367" s="197">
        <f t="shared" si="44"/>
        <v>13344536.442540979</v>
      </c>
    </row>
    <row r="368" spans="2:12">
      <c r="B368">
        <v>28704947.05038606</v>
      </c>
      <c r="C368">
        <v>7032975.2494888147</v>
      </c>
      <c r="D368">
        <v>2.1899166844691301E-2</v>
      </c>
      <c r="E368">
        <v>0.36476943266090889</v>
      </c>
      <c r="F368" s="198">
        <f t="shared" si="38"/>
        <v>-8602575.2494888157</v>
      </c>
      <c r="G368" s="196">
        <f t="shared" si="39"/>
        <v>-5859685.2060599094</v>
      </c>
      <c r="H368" s="196">
        <f t="shared" si="40"/>
        <v>5425133.711872139</v>
      </c>
      <c r="I368" s="196">
        <f t="shared" si="41"/>
        <v>11548861.027966345</v>
      </c>
      <c r="J368" s="196">
        <f t="shared" si="42"/>
        <v>21138070.395772211</v>
      </c>
      <c r="K368" s="196">
        <f t="shared" si="43"/>
        <v>29500127.64614569</v>
      </c>
      <c r="L368" s="197">
        <f t="shared" si="44"/>
        <v>53149932.326207653</v>
      </c>
    </row>
    <row r="369" spans="2:12">
      <c r="B369">
        <v>17254554.887539294</v>
      </c>
      <c r="C369">
        <v>8584429.4564653467</v>
      </c>
      <c r="D369">
        <v>1.8574480422376173E-2</v>
      </c>
      <c r="E369">
        <v>0.38339182714316233</v>
      </c>
      <c r="F369" s="198">
        <f t="shared" si="38"/>
        <v>-10154029.456465347</v>
      </c>
      <c r="G369" s="196">
        <f t="shared" si="39"/>
        <v>-9888505.752441382</v>
      </c>
      <c r="H369" s="196">
        <f t="shared" si="40"/>
        <v>-5234744.9449973563</v>
      </c>
      <c r="I369" s="196">
        <f t="shared" si="41"/>
        <v>-1532044.4852029127</v>
      </c>
      <c r="J369" s="196">
        <f t="shared" si="42"/>
        <v>3493820.341822152</v>
      </c>
      <c r="K369" s="196">
        <f t="shared" si="43"/>
        <v>7798712.6003366355</v>
      </c>
      <c r="L369" s="197">
        <f t="shared" si="44"/>
        <v>-15516791.69694821</v>
      </c>
    </row>
    <row r="370" spans="2:12">
      <c r="B370">
        <v>23633228.553117465</v>
      </c>
      <c r="C370">
        <v>5620090.3347880486</v>
      </c>
      <c r="D370">
        <v>2.7543870357371741E-2</v>
      </c>
      <c r="E370">
        <v>0.30176549577318645</v>
      </c>
      <c r="F370" s="198">
        <f t="shared" si="38"/>
        <v>-7189690.3347880486</v>
      </c>
      <c r="G370" s="196">
        <f t="shared" si="39"/>
        <v>-8139013.6419931632</v>
      </c>
      <c r="H370" s="196">
        <f t="shared" si="40"/>
        <v>534032.23026371805</v>
      </c>
      <c r="I370" s="196">
        <f t="shared" si="41"/>
        <v>6383293.2084299289</v>
      </c>
      <c r="J370" s="196">
        <f t="shared" si="42"/>
        <v>15899205.328464173</v>
      </c>
      <c r="K370" s="196">
        <f t="shared" si="43"/>
        <v>25114507.300297074</v>
      </c>
      <c r="L370" s="197">
        <f t="shared" si="44"/>
        <v>32602334.090673681</v>
      </c>
    </row>
    <row r="371" spans="2:12">
      <c r="B371">
        <v>20905331.583605457</v>
      </c>
      <c r="C371">
        <v>6100482.1924497206</v>
      </c>
      <c r="D371">
        <v>1.531937620166631E-2</v>
      </c>
      <c r="E371">
        <v>0.25383159886471146</v>
      </c>
      <c r="F371" s="198">
        <f t="shared" si="38"/>
        <v>-7670082.1924497206</v>
      </c>
      <c r="G371" s="196">
        <f t="shared" si="39"/>
        <v>-9425237.5537203923</v>
      </c>
      <c r="H371" s="196">
        <f t="shared" si="40"/>
        <v>-2178229.7167711467</v>
      </c>
      <c r="I371" s="196">
        <f t="shared" si="41"/>
        <v>3496745.5829152954</v>
      </c>
      <c r="J371" s="196">
        <f t="shared" si="42"/>
        <v>13203679.557451602</v>
      </c>
      <c r="K371" s="196">
        <f t="shared" si="43"/>
        <v>23342461.851018704</v>
      </c>
      <c r="L371" s="197">
        <f t="shared" si="44"/>
        <v>20769337.528444342</v>
      </c>
    </row>
    <row r="372" spans="2:12">
      <c r="B372">
        <v>24888454.847865231</v>
      </c>
      <c r="C372">
        <v>6173406.1708426159</v>
      </c>
      <c r="D372">
        <v>2.2934965056306648E-2</v>
      </c>
      <c r="E372">
        <v>0.36129490035706657</v>
      </c>
      <c r="F372" s="198">
        <f t="shared" si="38"/>
        <v>-7743006.1708426159</v>
      </c>
      <c r="G372" s="196">
        <f t="shared" si="39"/>
        <v>-7282810.651729214</v>
      </c>
      <c r="H372" s="196">
        <f t="shared" si="40"/>
        <v>1789750.6451288902</v>
      </c>
      <c r="I372" s="196">
        <f t="shared" si="41"/>
        <v>7169367.6031416152</v>
      </c>
      <c r="J372" s="196">
        <f t="shared" si="42"/>
        <v>15407988.867607338</v>
      </c>
      <c r="K372" s="196">
        <f t="shared" si="43"/>
        <v>22650769.090155955</v>
      </c>
      <c r="L372" s="197">
        <f t="shared" si="44"/>
        <v>31992059.383461971</v>
      </c>
    </row>
    <row r="373" spans="2:12">
      <c r="B373">
        <v>17973265.785699025</v>
      </c>
      <c r="C373">
        <v>7334696.4934232607</v>
      </c>
      <c r="D373">
        <v>1.228705710013123E-2</v>
      </c>
      <c r="E373">
        <v>0.26709341715750601</v>
      </c>
      <c r="F373" s="198">
        <f t="shared" si="38"/>
        <v>-8904296.4934232607</v>
      </c>
      <c r="G373" s="196">
        <f t="shared" si="39"/>
        <v>-10466719.20157286</v>
      </c>
      <c r="H373" s="196">
        <f t="shared" si="40"/>
        <v>-5319218.9755021343</v>
      </c>
      <c r="I373" s="196">
        <f t="shared" si="41"/>
        <v>-787458.12428284925</v>
      </c>
      <c r="J373" s="196">
        <f t="shared" si="42"/>
        <v>6689067.6446493976</v>
      </c>
      <c r="K373" s="196">
        <f t="shared" si="43"/>
        <v>14350116.498163143</v>
      </c>
      <c r="L373" s="197">
        <f t="shared" si="44"/>
        <v>-4438508.6519685593</v>
      </c>
    </row>
    <row r="374" spans="2:12">
      <c r="B374">
        <v>23814508.499404889</v>
      </c>
      <c r="C374">
        <v>6695410.01617481</v>
      </c>
      <c r="D374">
        <v>2.2548600726340524E-2</v>
      </c>
      <c r="E374">
        <v>0.33265175328836938</v>
      </c>
      <c r="F374" s="198">
        <f t="shared" si="38"/>
        <v>-8265010.01617481</v>
      </c>
      <c r="G374" s="196">
        <f t="shared" si="39"/>
        <v>-7837389.8455651589</v>
      </c>
      <c r="H374" s="196">
        <f t="shared" si="40"/>
        <v>809805.6531176822</v>
      </c>
      <c r="I374" s="196">
        <f t="shared" si="41"/>
        <v>6323767.6954853358</v>
      </c>
      <c r="J374" s="196">
        <f t="shared" si="42"/>
        <v>14984295.38785078</v>
      </c>
      <c r="K374" s="196">
        <f t="shared" si="43"/>
        <v>22967419.331775405</v>
      </c>
      <c r="L374" s="197">
        <f t="shared" si="44"/>
        <v>28982888.206489235</v>
      </c>
    </row>
    <row r="375" spans="2:12">
      <c r="B375">
        <v>27908871.730704673</v>
      </c>
      <c r="C375">
        <v>8373897.51884518</v>
      </c>
      <c r="D375">
        <v>2.2073732718894009E-2</v>
      </c>
      <c r="E375">
        <v>0.35959654530472734</v>
      </c>
      <c r="F375" s="198">
        <f t="shared" si="38"/>
        <v>-9943497.51884518</v>
      </c>
      <c r="G375" s="196">
        <f t="shared" si="39"/>
        <v>-6175884.5717553804</v>
      </c>
      <c r="H375" s="196">
        <f t="shared" si="40"/>
        <v>4700996.0250838194</v>
      </c>
      <c r="I375" s="196">
        <f t="shared" si="41"/>
        <v>10746286.257382616</v>
      </c>
      <c r="J375" s="196">
        <f t="shared" si="42"/>
        <v>20215787.59791166</v>
      </c>
      <c r="K375" s="196">
        <f t="shared" si="43"/>
        <v>28549525.252770748</v>
      </c>
      <c r="L375" s="197">
        <f t="shared" si="44"/>
        <v>48093213.042548284</v>
      </c>
    </row>
    <row r="376" spans="2:12">
      <c r="B376">
        <v>27551347.392193366</v>
      </c>
      <c r="C376">
        <v>8422650.8377330862</v>
      </c>
      <c r="D376">
        <v>2.6780297250282296E-2</v>
      </c>
      <c r="E376">
        <v>0.36549729911191142</v>
      </c>
      <c r="F376" s="198">
        <f t="shared" si="38"/>
        <v>-9992250.8377330862</v>
      </c>
      <c r="G376" s="196">
        <f t="shared" si="39"/>
        <v>-6328212.2184109623</v>
      </c>
      <c r="H376" s="196">
        <f t="shared" si="40"/>
        <v>4196209.2926370976</v>
      </c>
      <c r="I376" s="196">
        <f t="shared" si="41"/>
        <v>10043043.475894788</v>
      </c>
      <c r="J376" s="196">
        <f t="shared" si="42"/>
        <v>19119583.263477169</v>
      </c>
      <c r="K376" s="196">
        <f t="shared" si="43"/>
        <v>27030394.049840696</v>
      </c>
      <c r="L376" s="197">
        <f t="shared" si="44"/>
        <v>44068767.025705703</v>
      </c>
    </row>
    <row r="377" spans="2:12">
      <c r="B377">
        <v>25009765.923032321</v>
      </c>
      <c r="C377">
        <v>4676747.9476302378</v>
      </c>
      <c r="D377">
        <v>1.0186162907803583E-2</v>
      </c>
      <c r="E377">
        <v>0.28995025482955411</v>
      </c>
      <c r="F377" s="198">
        <f t="shared" si="38"/>
        <v>-6246347.9476302378</v>
      </c>
      <c r="G377" s="196">
        <f t="shared" si="39"/>
        <v>-7512687.0565688265</v>
      </c>
      <c r="H377" s="196">
        <f t="shared" si="40"/>
        <v>2467906.1111915354</v>
      </c>
      <c r="I377" s="196">
        <f t="shared" si="41"/>
        <v>9037000.7906730548</v>
      </c>
      <c r="J377" s="196">
        <f t="shared" si="42"/>
        <v>19968342.741279557</v>
      </c>
      <c r="K377" s="196">
        <f t="shared" si="43"/>
        <v>30747713.827946853</v>
      </c>
      <c r="L377" s="197">
        <f t="shared" si="44"/>
        <v>48461928.46689193</v>
      </c>
    </row>
    <row r="378" spans="2:12">
      <c r="B378">
        <v>29493240.150151066</v>
      </c>
      <c r="C378">
        <v>7506912.442396313</v>
      </c>
      <c r="D378">
        <v>1.5271156956694235E-2</v>
      </c>
      <c r="E378">
        <v>0.30798669392986849</v>
      </c>
      <c r="F378" s="198">
        <f t="shared" si="38"/>
        <v>-9076512.442396313</v>
      </c>
      <c r="G378" s="196">
        <f t="shared" si="39"/>
        <v>-5737213.0468330355</v>
      </c>
      <c r="H378" s="196">
        <f t="shared" si="40"/>
        <v>6926670.5631666519</v>
      </c>
      <c r="I378" s="196">
        <f t="shared" si="41"/>
        <v>14414413.663278826</v>
      </c>
      <c r="J378" s="196">
        <f t="shared" si="42"/>
        <v>26848783.893093087</v>
      </c>
      <c r="K378" s="196">
        <f t="shared" si="43"/>
        <v>38753543.902416915</v>
      </c>
      <c r="L378" s="197">
        <f t="shared" si="44"/>
        <v>72129686.532726139</v>
      </c>
    </row>
    <row r="379" spans="2:12">
      <c r="B379">
        <v>29914853.35856197</v>
      </c>
      <c r="C379">
        <v>7606891.0794396801</v>
      </c>
      <c r="D379">
        <v>2.0461745048371838E-2</v>
      </c>
      <c r="E379">
        <v>0.30099185155796992</v>
      </c>
      <c r="F379" s="198">
        <f t="shared" si="38"/>
        <v>-9176491.079439681</v>
      </c>
      <c r="G379" s="196">
        <f t="shared" si="39"/>
        <v>-5666176.7896209192</v>
      </c>
      <c r="H379" s="196">
        <f t="shared" si="40"/>
        <v>7278668.8218964254</v>
      </c>
      <c r="I379" s="196">
        <f t="shared" si="41"/>
        <v>15002104.191554496</v>
      </c>
      <c r="J379" s="196">
        <f t="shared" si="42"/>
        <v>27923768.5839682</v>
      </c>
      <c r="K379" s="196">
        <f t="shared" si="43"/>
        <v>40433452.288691826</v>
      </c>
      <c r="L379" s="197">
        <f t="shared" si="44"/>
        <v>75795326.017050356</v>
      </c>
    </row>
    <row r="380" spans="2:12">
      <c r="B380">
        <v>26199072.237311929</v>
      </c>
      <c r="C380">
        <v>6679204.6876430549</v>
      </c>
      <c r="D380">
        <v>1.4484389782403028E-2</v>
      </c>
      <c r="E380">
        <v>0.34170201727347638</v>
      </c>
      <c r="F380" s="198">
        <f t="shared" si="38"/>
        <v>-8248804.6876430549</v>
      </c>
      <c r="G380" s="196">
        <f t="shared" si="39"/>
        <v>-6818246.8963919906</v>
      </c>
      <c r="H380" s="196">
        <f t="shared" si="40"/>
        <v>3349228.4196708319</v>
      </c>
      <c r="I380" s="196">
        <f t="shared" si="41"/>
        <v>9352877.1995961349</v>
      </c>
      <c r="J380" s="196">
        <f t="shared" si="42"/>
        <v>18846060.670013797</v>
      </c>
      <c r="K380" s="196">
        <f t="shared" si="43"/>
        <v>27458936.971152708</v>
      </c>
      <c r="L380" s="197">
        <f t="shared" si="44"/>
        <v>43940051.676398426</v>
      </c>
    </row>
    <row r="381" spans="2:12">
      <c r="B381">
        <v>24709921.567430645</v>
      </c>
      <c r="C381">
        <v>5665684.9879451888</v>
      </c>
      <c r="D381">
        <v>2.0852992339854118E-2</v>
      </c>
      <c r="E381">
        <v>0.3522171697134312</v>
      </c>
      <c r="F381" s="198">
        <f t="shared" si="38"/>
        <v>-7235284.9879451888</v>
      </c>
      <c r="G381" s="196">
        <f t="shared" si="39"/>
        <v>-7378089.6870964058</v>
      </c>
      <c r="H381" s="196">
        <f t="shared" si="40"/>
        <v>1692380.9116331784</v>
      </c>
      <c r="I381" s="196">
        <f t="shared" si="41"/>
        <v>7165554.976186729</v>
      </c>
      <c r="J381" s="196">
        <f t="shared" si="42"/>
        <v>15626054.079122087</v>
      </c>
      <c r="K381" s="196">
        <f t="shared" si="43"/>
        <v>23176788.595854297</v>
      </c>
      <c r="L381" s="197">
        <f t="shared" si="44"/>
        <v>33047403.887754697</v>
      </c>
    </row>
    <row r="382" spans="2:12">
      <c r="B382">
        <v>29548173.46720786</v>
      </c>
      <c r="C382">
        <v>7885952.3300881982</v>
      </c>
      <c r="D382">
        <v>1.478713339640492E-2</v>
      </c>
      <c r="E382">
        <v>0.32227851191747797</v>
      </c>
      <c r="F382" s="198">
        <f t="shared" si="38"/>
        <v>-9455552.3300881982</v>
      </c>
      <c r="G382" s="196">
        <f t="shared" si="39"/>
        <v>-5648822.148211793</v>
      </c>
      <c r="H382" s="196">
        <f t="shared" si="40"/>
        <v>6848395.1153490497</v>
      </c>
      <c r="I382" s="196">
        <f t="shared" si="41"/>
        <v>14040771.745293323</v>
      </c>
      <c r="J382" s="196">
        <f t="shared" si="42"/>
        <v>25828250.160133362</v>
      </c>
      <c r="K382" s="196">
        <f t="shared" si="43"/>
        <v>36856102.37758518</v>
      </c>
      <c r="L382" s="197">
        <f t="shared" si="44"/>
        <v>68469144.920060933</v>
      </c>
    </row>
    <row r="383" spans="2:12">
      <c r="B383">
        <v>29029511.39866329</v>
      </c>
      <c r="C383">
        <v>6566591.3876766255</v>
      </c>
      <c r="D383">
        <v>2.8816492202520826E-2</v>
      </c>
      <c r="E383">
        <v>0.33366801965392012</v>
      </c>
      <c r="F383" s="198">
        <f t="shared" si="38"/>
        <v>-8136191.3876766255</v>
      </c>
      <c r="G383" s="196">
        <f t="shared" si="39"/>
        <v>-5951726.8123402549</v>
      </c>
      <c r="H383" s="196">
        <f t="shared" si="40"/>
        <v>5799556.9803178329</v>
      </c>
      <c r="I383" s="196">
        <f t="shared" si="41"/>
        <v>12523280.003782298</v>
      </c>
      <c r="J383" s="196">
        <f t="shared" si="42"/>
        <v>23380227.753145557</v>
      </c>
      <c r="K383" s="196">
        <f t="shared" si="43"/>
        <v>33352616.625878546</v>
      </c>
      <c r="L383" s="197">
        <f t="shared" si="44"/>
        <v>60967763.16310735</v>
      </c>
    </row>
    <row r="384" spans="2:12">
      <c r="B384">
        <v>25770134.58662679</v>
      </c>
      <c r="C384">
        <v>6109271.5231788084</v>
      </c>
      <c r="D384">
        <v>2.4378490554521313E-2</v>
      </c>
      <c r="E384">
        <v>0.38059480574968718</v>
      </c>
      <c r="F384" s="198">
        <f t="shared" si="38"/>
        <v>-7678871.5231788084</v>
      </c>
      <c r="G384" s="196">
        <f t="shared" si="39"/>
        <v>-6876515.1627011485</v>
      </c>
      <c r="H384" s="196">
        <f t="shared" si="40"/>
        <v>2521056.991920243</v>
      </c>
      <c r="I384" s="196">
        <f t="shared" si="41"/>
        <v>7812197.7758605322</v>
      </c>
      <c r="J384" s="196">
        <f t="shared" si="42"/>
        <v>15796981.934932107</v>
      </c>
      <c r="K384" s="196">
        <f t="shared" si="43"/>
        <v>22588468.799740963</v>
      </c>
      <c r="L384" s="197">
        <f t="shared" si="44"/>
        <v>34163318.816573888</v>
      </c>
    </row>
    <row r="385" spans="2:12">
      <c r="B385">
        <v>20984527.11569567</v>
      </c>
      <c r="C385">
        <v>6151982.1771904659</v>
      </c>
      <c r="D385">
        <v>1.9303872798852505E-2</v>
      </c>
      <c r="E385">
        <v>0.38406476027710812</v>
      </c>
      <c r="F385" s="198">
        <f t="shared" si="38"/>
        <v>-7721582.1771904659</v>
      </c>
      <c r="G385" s="196">
        <f t="shared" si="39"/>
        <v>-8540447.3483426459</v>
      </c>
      <c r="H385" s="196">
        <f t="shared" si="40"/>
        <v>-1792903.8312986416</v>
      </c>
      <c r="I385" s="196">
        <f t="shared" si="41"/>
        <v>2593267.0543307955</v>
      </c>
      <c r="J385" s="196">
        <f t="shared" si="42"/>
        <v>8884210.8855054583</v>
      </c>
      <c r="K385" s="196">
        <f t="shared" si="43"/>
        <v>14231696.058820244</v>
      </c>
      <c r="L385" s="197">
        <f t="shared" si="44"/>
        <v>7654240.6418247465</v>
      </c>
    </row>
    <row r="386" spans="2:12">
      <c r="B386">
        <v>23564561.90679647</v>
      </c>
      <c r="C386">
        <v>6484054.0787987914</v>
      </c>
      <c r="D386">
        <v>1.6011535996581928E-2</v>
      </c>
      <c r="E386">
        <v>0.35333872493667412</v>
      </c>
      <c r="F386" s="198">
        <f t="shared" si="38"/>
        <v>-8053654.0787987914</v>
      </c>
      <c r="G386" s="196">
        <f t="shared" si="39"/>
        <v>-7751605.4122203086</v>
      </c>
      <c r="H386" s="196">
        <f t="shared" si="40"/>
        <v>696228.15453550662</v>
      </c>
      <c r="I386" s="196">
        <f t="shared" si="41"/>
        <v>5928975.5307026757</v>
      </c>
      <c r="J386" s="196">
        <f t="shared" si="42"/>
        <v>13942694.263301983</v>
      </c>
      <c r="K386" s="196">
        <f t="shared" si="43"/>
        <v>21086142.296047885</v>
      </c>
      <c r="L386" s="197">
        <f t="shared" si="44"/>
        <v>25848780.753568951</v>
      </c>
    </row>
    <row r="387" spans="2:12">
      <c r="B387">
        <v>15052644.428846095</v>
      </c>
      <c r="C387">
        <v>7937589.6481215861</v>
      </c>
      <c r="D387">
        <v>1.2476882229071931E-2</v>
      </c>
      <c r="E387">
        <v>0.39418164616840112</v>
      </c>
      <c r="F387" s="198">
        <f t="shared" si="38"/>
        <v>-9507189.6481215861</v>
      </c>
      <c r="G387" s="196">
        <f t="shared" si="39"/>
        <v>-10568912.172759417</v>
      </c>
      <c r="H387" s="196">
        <f t="shared" si="40"/>
        <v>-7076624.5702531058</v>
      </c>
      <c r="I387" s="196">
        <f t="shared" si="41"/>
        <v>-3786547.8375182375</v>
      </c>
      <c r="J387" s="196">
        <f t="shared" si="42"/>
        <v>411276.23716673715</v>
      </c>
      <c r="K387" s="196">
        <f t="shared" si="43"/>
        <v>3970232.6370738922</v>
      </c>
      <c r="L387" s="197">
        <f t="shared" si="44"/>
        <v>-26557765.354411714</v>
      </c>
    </row>
    <row r="388" spans="2:12">
      <c r="B388">
        <v>23707388.531144142</v>
      </c>
      <c r="C388">
        <v>4989043.8550981171</v>
      </c>
      <c r="D388">
        <v>2.0180974761192662E-2</v>
      </c>
      <c r="E388">
        <v>0.38751182592242195</v>
      </c>
      <c r="F388" s="198">
        <f t="shared" si="38"/>
        <v>-6558643.8550981171</v>
      </c>
      <c r="G388" s="196">
        <f t="shared" si="39"/>
        <v>-7545365.7646385981</v>
      </c>
      <c r="H388" s="196">
        <f t="shared" si="40"/>
        <v>701467.60464727483</v>
      </c>
      <c r="I388" s="196">
        <f t="shared" si="41"/>
        <v>5548407.3604865884</v>
      </c>
      <c r="J388" s="196">
        <f t="shared" si="42"/>
        <v>12680147.70504283</v>
      </c>
      <c r="K388" s="196">
        <f t="shared" si="43"/>
        <v>18687158.990863338</v>
      </c>
      <c r="L388" s="197">
        <f t="shared" si="44"/>
        <v>23513172.041303314</v>
      </c>
    </row>
    <row r="389" spans="2:12">
      <c r="B389">
        <v>23474837.488937043</v>
      </c>
      <c r="C389">
        <v>8066682.9432050539</v>
      </c>
      <c r="D389">
        <v>2.5173192541276281E-2</v>
      </c>
      <c r="E389">
        <v>0.39943693350016785</v>
      </c>
      <c r="F389" s="198">
        <f t="shared" si="38"/>
        <v>-9636282.9432050548</v>
      </c>
      <c r="G389" s="196">
        <f t="shared" si="39"/>
        <v>-7606816.1323870737</v>
      </c>
      <c r="H389" s="196">
        <f t="shared" si="40"/>
        <v>371369.31575985474</v>
      </c>
      <c r="I389" s="196">
        <f t="shared" si="41"/>
        <v>5030227.5540407393</v>
      </c>
      <c r="J389" s="196">
        <f t="shared" si="42"/>
        <v>11764648.068103656</v>
      </c>
      <c r="K389" s="196">
        <f t="shared" si="43"/>
        <v>17326526.459140863</v>
      </c>
      <c r="L389" s="197">
        <f t="shared" si="44"/>
        <v>17249672.321452983</v>
      </c>
    </row>
    <row r="390" spans="2:12">
      <c r="B390">
        <v>29206671.346171454</v>
      </c>
      <c r="C390">
        <v>4981765.1905880915</v>
      </c>
      <c r="D390">
        <v>1.7674794763023773E-2</v>
      </c>
      <c r="E390">
        <v>0.34448530533768729</v>
      </c>
      <c r="F390" s="198">
        <f t="shared" ref="F390:F453" si="45">-C390+$C$52</f>
        <v>-6551365.1905880915</v>
      </c>
      <c r="G390" s="196">
        <f t="shared" ref="G390:G453" si="46">($D$29*B390*((1+40%)^($D$24-1))*($C$32+$C$33)-D390*((1+40%)^($D$24-1))*$D$29*B390*($C$32+$C$33)+SUM($D$38:$D$41)+SUM($D$47:$D$51))/((1+E390)^$D$24)</f>
        <v>-5715138.4670216562</v>
      </c>
      <c r="H390" s="196">
        <f t="shared" ref="H390:H453" si="47">($E$29*B390*((1+40%)^($E$24-1))*($C$32+$C$33)-D390*$E$29*B390*((1+40%)^($E$24-1))*($C$32+$C$33)+SUM($E$38:$E$41)+SUM($E$47:$E$51))/((1+E390)^$E$24)</f>
        <v>6203624.9339618543</v>
      </c>
      <c r="I390" s="196">
        <f t="shared" ref="I390:I453" si="48">($F$29*B390*((1+40%)^($F$24-1))*($C$32+$C$33)-D390*$F$29*B390*((1+40%)^($F$24-1))*($C$32+$C$33)+SUM($F$38:$F$41)+SUM($F$47:$F$51))/((1+E390)^$F$24)</f>
        <v>12837254.203475643</v>
      </c>
      <c r="J390" s="196">
        <f t="shared" ref="J390:J453" si="49">($G$29*B390*((1+40%)^($G$24-1))*($C$32+$C$33)-D390*$G$29*B390*((1+40%)^($G$24-1))*($C$32+$C$33)+SUM($G$38:$G$41)+SUM($G$47:$G$51))/((1+E390)^$G$24)</f>
        <v>23463980.684490968</v>
      </c>
      <c r="K390" s="196">
        <f t="shared" ref="K390:K453" si="50">($H$29*B390*((1+40%)^($H$24-1))*($C$32+$C$33)-D390*$H$29*B390*((1+40%)^($H$24-1))*($C$32+$C$33)+SUM($H$38:$H$41)+SUM($H$47:$H$51))/((1+E390)^$H$24)</f>
        <v>33050228.395774588</v>
      </c>
      <c r="L390" s="197">
        <f t="shared" ref="L390:L453" si="51">SUM(F390:K390)</f>
        <v>63288584.560093306</v>
      </c>
    </row>
    <row r="391" spans="2:12">
      <c r="B391">
        <v>27722098.452711567</v>
      </c>
      <c r="C391">
        <v>4509887.9970702231</v>
      </c>
      <c r="D391">
        <v>1.2374950407422102E-2</v>
      </c>
      <c r="E391">
        <v>0.32216864528336436</v>
      </c>
      <c r="F391" s="198">
        <f t="shared" si="45"/>
        <v>-6079487.9970702231</v>
      </c>
      <c r="G391" s="196">
        <f t="shared" si="46"/>
        <v>-6317453.6054488737</v>
      </c>
      <c r="H391" s="196">
        <f t="shared" si="47"/>
        <v>5059988.6929917363</v>
      </c>
      <c r="I391" s="196">
        <f t="shared" si="48"/>
        <v>11796846.05818087</v>
      </c>
      <c r="J391" s="196">
        <f t="shared" si="49"/>
        <v>22757193.111507535</v>
      </c>
      <c r="K391" s="196">
        <f t="shared" si="50"/>
        <v>33017590.785844017</v>
      </c>
      <c r="L391" s="197">
        <f t="shared" si="51"/>
        <v>60234677.046005063</v>
      </c>
    </row>
    <row r="392" spans="2:12">
      <c r="B392">
        <v>20103762.932218391</v>
      </c>
      <c r="C392">
        <v>6704474.0134891812</v>
      </c>
      <c r="D392">
        <v>1.7741935483870964E-2</v>
      </c>
      <c r="E392">
        <v>0.25971404156620992</v>
      </c>
      <c r="F392" s="198">
        <f t="shared" si="45"/>
        <v>-8274074.0134891812</v>
      </c>
      <c r="G392" s="196">
        <f t="shared" si="46"/>
        <v>-9720488.9546123669</v>
      </c>
      <c r="H392" s="196">
        <f t="shared" si="47"/>
        <v>-3111637.8028606568</v>
      </c>
      <c r="I392" s="196">
        <f t="shared" si="48"/>
        <v>2190883.8265836919</v>
      </c>
      <c r="J392" s="196">
        <f t="shared" si="49"/>
        <v>11150763.417218588</v>
      </c>
      <c r="K392" s="196">
        <f t="shared" si="50"/>
        <v>20427825.656269781</v>
      </c>
      <c r="L392" s="197">
        <f t="shared" si="51"/>
        <v>12663272.129109859</v>
      </c>
    </row>
    <row r="393" spans="2:12">
      <c r="B393">
        <v>26490676.595355082</v>
      </c>
      <c r="C393">
        <v>8733573.4122745432</v>
      </c>
      <c r="D393">
        <v>2.4984588152714621E-2</v>
      </c>
      <c r="E393">
        <v>0.28297830133976259</v>
      </c>
      <c r="F393" s="198">
        <f t="shared" si="45"/>
        <v>-10303173.412274543</v>
      </c>
      <c r="G393" s="196">
        <f t="shared" si="46"/>
        <v>-7126661.2450976567</v>
      </c>
      <c r="H393" s="196">
        <f t="shared" si="47"/>
        <v>3672962.5226634489</v>
      </c>
      <c r="I393" s="196">
        <f t="shared" si="48"/>
        <v>10709937.515556153</v>
      </c>
      <c r="J393" s="196">
        <f t="shared" si="49"/>
        <v>22559207.169445127</v>
      </c>
      <c r="K393" s="196">
        <f t="shared" si="50"/>
        <v>34369168.431464002</v>
      </c>
      <c r="L393" s="197">
        <f t="shared" si="51"/>
        <v>53881440.981756531</v>
      </c>
    </row>
    <row r="394" spans="2:12">
      <c r="B394">
        <v>27283547.47154149</v>
      </c>
      <c r="C394">
        <v>4711630.6039613029</v>
      </c>
      <c r="D394">
        <v>2.798455763420514E-2</v>
      </c>
      <c r="E394">
        <v>0.33743095187231054</v>
      </c>
      <c r="F394" s="198">
        <f t="shared" si="45"/>
        <v>-6281230.6039613029</v>
      </c>
      <c r="G394" s="196">
        <f t="shared" si="46"/>
        <v>-6572925.3939793361</v>
      </c>
      <c r="H394" s="196">
        <f t="shared" si="47"/>
        <v>4077854.7628148422</v>
      </c>
      <c r="I394" s="196">
        <f t="shared" si="48"/>
        <v>10320781.798522361</v>
      </c>
      <c r="J394" s="196">
        <f t="shared" si="49"/>
        <v>20277364.611561552</v>
      </c>
      <c r="K394" s="196">
        <f t="shared" si="50"/>
        <v>29371622.270262614</v>
      </c>
      <c r="L394" s="197">
        <f t="shared" si="51"/>
        <v>51193467.445220731</v>
      </c>
    </row>
    <row r="395" spans="2:12">
      <c r="B395">
        <v>15898159.733878598</v>
      </c>
      <c r="C395">
        <v>5621601.0010071108</v>
      </c>
      <c r="D395">
        <v>1.0533463545640432E-2</v>
      </c>
      <c r="E395">
        <v>0.38047120578630944</v>
      </c>
      <c r="F395" s="198">
        <f t="shared" si="45"/>
        <v>-7191201.0010071108</v>
      </c>
      <c r="G395" s="196">
        <f t="shared" si="46"/>
        <v>-10353996.040629903</v>
      </c>
      <c r="H395" s="196">
        <f t="shared" si="47"/>
        <v>-6397325.3139723828</v>
      </c>
      <c r="I395" s="196">
        <f t="shared" si="48"/>
        <v>-2913498.8335518986</v>
      </c>
      <c r="J395" s="196">
        <f t="shared" si="49"/>
        <v>1723215.2892405419</v>
      </c>
      <c r="K395" s="196">
        <f t="shared" si="50"/>
        <v>5723874.866458145</v>
      </c>
      <c r="L395" s="197">
        <f t="shared" si="51"/>
        <v>-19408931.03346261</v>
      </c>
    </row>
    <row r="396" spans="2:12">
      <c r="B396">
        <v>22017273.476363413</v>
      </c>
      <c r="C396">
        <v>8485961.4856410418</v>
      </c>
      <c r="D396">
        <v>2.1038544877468181E-2</v>
      </c>
      <c r="E396">
        <v>0.36980498672444839</v>
      </c>
      <c r="F396" s="198">
        <f t="shared" si="45"/>
        <v>-10055561.485641042</v>
      </c>
      <c r="G396" s="196">
        <f t="shared" si="46"/>
        <v>-8266488.5455574244</v>
      </c>
      <c r="H396" s="196">
        <f t="shared" si="47"/>
        <v>-892358.24281066877</v>
      </c>
      <c r="I396" s="196">
        <f t="shared" si="48"/>
        <v>3812219.3721123487</v>
      </c>
      <c r="J396" s="196">
        <f t="shared" si="49"/>
        <v>10763971.554772254</v>
      </c>
      <c r="K396" s="196">
        <f t="shared" si="50"/>
        <v>16804684.057834826</v>
      </c>
      <c r="L396" s="197">
        <f t="shared" si="51"/>
        <v>12166466.710710295</v>
      </c>
    </row>
    <row r="397" spans="2:12">
      <c r="B397">
        <v>20437482.833338421</v>
      </c>
      <c r="C397">
        <v>5977294.2289498579</v>
      </c>
      <c r="D397">
        <v>2.6659443952757343E-2</v>
      </c>
      <c r="E397">
        <v>0.30857722708822899</v>
      </c>
      <c r="F397" s="198">
        <f t="shared" si="45"/>
        <v>-7546894.2289498579</v>
      </c>
      <c r="G397" s="196">
        <f t="shared" si="46"/>
        <v>-9300793.9307940118</v>
      </c>
      <c r="H397" s="196">
        <f t="shared" si="47"/>
        <v>-2730089.4090503016</v>
      </c>
      <c r="I397" s="196">
        <f t="shared" si="48"/>
        <v>2149291.3885082295</v>
      </c>
      <c r="J397" s="196">
        <f t="shared" si="49"/>
        <v>9845925.7775019538</v>
      </c>
      <c r="K397" s="196">
        <f t="shared" si="50"/>
        <v>17229257.422055922</v>
      </c>
      <c r="L397" s="197">
        <f t="shared" si="51"/>
        <v>9646697.0192719381</v>
      </c>
    </row>
    <row r="398" spans="2:12">
      <c r="B398">
        <v>19339274.269844659</v>
      </c>
      <c r="C398">
        <v>5399533.0668050172</v>
      </c>
      <c r="D398">
        <v>1.3617053743095187E-2</v>
      </c>
      <c r="E398">
        <v>0.36052125614185004</v>
      </c>
      <c r="F398" s="198">
        <f t="shared" si="45"/>
        <v>-6969133.0668050172</v>
      </c>
      <c r="G398" s="196">
        <f t="shared" si="46"/>
        <v>-9251839.5922169257</v>
      </c>
      <c r="H398" s="196">
        <f t="shared" si="47"/>
        <v>-3322439.8912488939</v>
      </c>
      <c r="I398" s="196">
        <f t="shared" si="48"/>
        <v>939883.3731055297</v>
      </c>
      <c r="J398" s="196">
        <f t="shared" si="49"/>
        <v>7131154.677507611</v>
      </c>
      <c r="K398" s="196">
        <f t="shared" si="50"/>
        <v>12607033.58950741</v>
      </c>
      <c r="L398" s="197">
        <f t="shared" si="51"/>
        <v>1134659.0898497142</v>
      </c>
    </row>
    <row r="399" spans="2:12">
      <c r="B399">
        <v>19163945.432905056</v>
      </c>
      <c r="C399">
        <v>7746284.371471297</v>
      </c>
      <c r="D399">
        <v>2.5609607226783043E-2</v>
      </c>
      <c r="E399">
        <v>0.25910977507858518</v>
      </c>
      <c r="F399" s="198">
        <f t="shared" si="45"/>
        <v>-9315884.371471297</v>
      </c>
      <c r="G399" s="196">
        <f t="shared" si="46"/>
        <v>-10160142.780746769</v>
      </c>
      <c r="H399" s="196">
        <f t="shared" si="47"/>
        <v>-4338007.0945096938</v>
      </c>
      <c r="I399" s="196">
        <f t="shared" si="48"/>
        <v>580691.04161683004</v>
      </c>
      <c r="J399" s="196">
        <f t="shared" si="49"/>
        <v>8850696.6545147598</v>
      </c>
      <c r="K399" s="196">
        <f t="shared" si="50"/>
        <v>17426317.150344666</v>
      </c>
      <c r="L399" s="197">
        <f t="shared" si="51"/>
        <v>3043670.599748496</v>
      </c>
    </row>
    <row r="400" spans="2:12">
      <c r="B400">
        <v>25550859.096041746</v>
      </c>
      <c r="C400">
        <v>4708059.9383526109</v>
      </c>
      <c r="D400">
        <v>2.8057802056947537E-2</v>
      </c>
      <c r="E400">
        <v>0.29747154148991362</v>
      </c>
      <c r="F400" s="198">
        <f t="shared" si="45"/>
        <v>-6277659.9383526109</v>
      </c>
      <c r="G400" s="196">
        <f t="shared" si="46"/>
        <v>-7438105.5219059167</v>
      </c>
      <c r="H400" s="196">
        <f t="shared" si="47"/>
        <v>2524070.4037474641</v>
      </c>
      <c r="I400" s="196">
        <f t="shared" si="48"/>
        <v>8989139.2576506753</v>
      </c>
      <c r="J400" s="196">
        <f t="shared" si="49"/>
        <v>19660688.479366165</v>
      </c>
      <c r="K400" s="196">
        <f t="shared" si="50"/>
        <v>30059787.109452154</v>
      </c>
      <c r="L400" s="197">
        <f t="shared" si="51"/>
        <v>47517919.789957926</v>
      </c>
    </row>
    <row r="401" spans="2:12">
      <c r="B401">
        <v>24953459.273049105</v>
      </c>
      <c r="C401">
        <v>4539277.3216956081</v>
      </c>
      <c r="D401">
        <v>2.4372386852626118E-2</v>
      </c>
      <c r="E401">
        <v>0.31280251472518084</v>
      </c>
      <c r="F401" s="198">
        <f t="shared" si="45"/>
        <v>-6108877.3216956081</v>
      </c>
      <c r="G401" s="196">
        <f t="shared" si="46"/>
        <v>-7541084.0457864804</v>
      </c>
      <c r="H401" s="196">
        <f t="shared" si="47"/>
        <v>1953381.5080396251</v>
      </c>
      <c r="I401" s="196">
        <f t="shared" si="48"/>
        <v>8030183.5032478394</v>
      </c>
      <c r="J401" s="196">
        <f t="shared" si="49"/>
        <v>17864393.797327392</v>
      </c>
      <c r="K401" s="196">
        <f t="shared" si="50"/>
        <v>27218557.35571295</v>
      </c>
      <c r="L401" s="197">
        <f t="shared" si="51"/>
        <v>41416554.796845719</v>
      </c>
    </row>
    <row r="402" spans="2:12">
      <c r="B402">
        <v>20120242.92733543</v>
      </c>
      <c r="C402">
        <v>8978026.6731772833</v>
      </c>
      <c r="D402">
        <v>1.7645496993926816E-2</v>
      </c>
      <c r="E402">
        <v>0.30204931791131323</v>
      </c>
      <c r="F402" s="198">
        <f t="shared" si="45"/>
        <v>-10547626.673177283</v>
      </c>
      <c r="G402" s="196">
        <f t="shared" si="46"/>
        <v>-9397333.1055746414</v>
      </c>
      <c r="H402" s="196">
        <f t="shared" si="47"/>
        <v>-2893270.3342605652</v>
      </c>
      <c r="I402" s="196">
        <f t="shared" si="48"/>
        <v>2008678.7416269018</v>
      </c>
      <c r="J402" s="196">
        <f t="shared" si="49"/>
        <v>9804002.1390691046</v>
      </c>
      <c r="K402" s="196">
        <f t="shared" si="50"/>
        <v>17359435.340725984</v>
      </c>
      <c r="L402" s="197">
        <f t="shared" si="51"/>
        <v>6333886.1084095035</v>
      </c>
    </row>
    <row r="403" spans="2:12">
      <c r="B403">
        <v>19803003.021332439</v>
      </c>
      <c r="C403">
        <v>8367168.187505722</v>
      </c>
      <c r="D403">
        <v>2.1593981749931331E-2</v>
      </c>
      <c r="E403">
        <v>0.37414014099551379</v>
      </c>
      <c r="F403" s="198">
        <f t="shared" si="45"/>
        <v>-9936768.187505722</v>
      </c>
      <c r="G403" s="196">
        <f t="shared" si="46"/>
        <v>-9049008.9629591815</v>
      </c>
      <c r="H403" s="196">
        <f t="shared" si="47"/>
        <v>-2970508.1405009204</v>
      </c>
      <c r="I403" s="196">
        <f t="shared" si="48"/>
        <v>1258292.6327125889</v>
      </c>
      <c r="J403" s="196">
        <f t="shared" si="49"/>
        <v>7308921.1702344324</v>
      </c>
      <c r="K403" s="196">
        <f t="shared" si="50"/>
        <v>12543968.446155308</v>
      </c>
      <c r="L403" s="197">
        <f t="shared" si="51"/>
        <v>-845103.04186349735</v>
      </c>
    </row>
    <row r="404" spans="2:12">
      <c r="B404">
        <v>26789147.618030336</v>
      </c>
      <c r="C404">
        <v>8829294.7172460109</v>
      </c>
      <c r="D404">
        <v>1.718466750083926E-2</v>
      </c>
      <c r="E404">
        <v>0.27679830317087312</v>
      </c>
      <c r="F404" s="198">
        <f t="shared" si="45"/>
        <v>-10398894.717246011</v>
      </c>
      <c r="G404" s="196">
        <f t="shared" si="46"/>
        <v>-6961450.7704402711</v>
      </c>
      <c r="H404" s="196">
        <f t="shared" si="47"/>
        <v>4262483.1045216816</v>
      </c>
      <c r="I404" s="196">
        <f t="shared" si="48"/>
        <v>11586521.426384181</v>
      </c>
      <c r="J404" s="196">
        <f t="shared" si="49"/>
        <v>24021274.672072645</v>
      </c>
      <c r="K404" s="196">
        <f t="shared" si="50"/>
        <v>36533551.113542981</v>
      </c>
      <c r="L404" s="197">
        <f t="shared" si="51"/>
        <v>59043484.828835204</v>
      </c>
    </row>
    <row r="405" spans="2:12">
      <c r="B405">
        <v>20473189.489425339</v>
      </c>
      <c r="C405">
        <v>7069643.2386242254</v>
      </c>
      <c r="D405">
        <v>2.1882076479384747E-2</v>
      </c>
      <c r="E405">
        <v>0.32182988982818078</v>
      </c>
      <c r="F405" s="198">
        <f t="shared" si="45"/>
        <v>-8639243.2386242263</v>
      </c>
      <c r="G405" s="196">
        <f t="shared" si="46"/>
        <v>-9156397.6990819685</v>
      </c>
      <c r="H405" s="196">
        <f t="shared" si="47"/>
        <v>-2538598.8582523963</v>
      </c>
      <c r="I405" s="196">
        <f t="shared" si="48"/>
        <v>2257415.2613378498</v>
      </c>
      <c r="J405" s="196">
        <f t="shared" si="49"/>
        <v>9692885.5348224528</v>
      </c>
      <c r="K405" s="196">
        <f t="shared" si="50"/>
        <v>16678006.621173853</v>
      </c>
      <c r="L405" s="197">
        <f t="shared" si="51"/>
        <v>8294067.6213755663</v>
      </c>
    </row>
    <row r="406" spans="2:12">
      <c r="B406">
        <v>24754325.998718224</v>
      </c>
      <c r="C406">
        <v>6672750.0228888821</v>
      </c>
      <c r="D406">
        <v>2.2044434949797048E-2</v>
      </c>
      <c r="E406">
        <v>0.37332529679250465</v>
      </c>
      <c r="F406" s="198">
        <f t="shared" si="45"/>
        <v>-8242350.0228888821</v>
      </c>
      <c r="G406" s="196">
        <f t="shared" si="46"/>
        <v>-7259494.2896386525</v>
      </c>
      <c r="H406" s="196">
        <f t="shared" si="47"/>
        <v>1654148.3713513205</v>
      </c>
      <c r="I406" s="196">
        <f t="shared" si="48"/>
        <v>6856393.4664583411</v>
      </c>
      <c r="J406" s="196">
        <f t="shared" si="49"/>
        <v>14708642.796680385</v>
      </c>
      <c r="K406" s="196">
        <f t="shared" si="50"/>
        <v>21475295.275429897</v>
      </c>
      <c r="L406" s="197">
        <f t="shared" si="51"/>
        <v>29192635.59739241</v>
      </c>
    </row>
    <row r="407" spans="2:12">
      <c r="B407">
        <v>20630207.220679343</v>
      </c>
      <c r="C407">
        <v>7028443.2508316301</v>
      </c>
      <c r="D407">
        <v>2.28080080568865E-2</v>
      </c>
      <c r="E407">
        <v>0.34719077120273445</v>
      </c>
      <c r="F407" s="198">
        <f t="shared" si="45"/>
        <v>-8598043.2508316301</v>
      </c>
      <c r="G407" s="196">
        <f t="shared" si="46"/>
        <v>-8933119.0308110472</v>
      </c>
      <c r="H407" s="196">
        <f t="shared" si="47"/>
        <v>-2310101.6511005028</v>
      </c>
      <c r="I407" s="196">
        <f t="shared" si="48"/>
        <v>2297249.112130614</v>
      </c>
      <c r="J407" s="196">
        <f t="shared" si="49"/>
        <v>9205177.5741147045</v>
      </c>
      <c r="K407" s="196">
        <f t="shared" si="50"/>
        <v>15438609.962051343</v>
      </c>
      <c r="L407" s="197">
        <f t="shared" si="51"/>
        <v>7099772.715553483</v>
      </c>
    </row>
    <row r="408" spans="2:12">
      <c r="B408">
        <v>15186315.500350963</v>
      </c>
      <c r="C408">
        <v>5801095.6144901887</v>
      </c>
      <c r="D408">
        <v>1.4726096377452924E-2</v>
      </c>
      <c r="E408">
        <v>0.30122531815546127</v>
      </c>
      <c r="F408" s="198">
        <f t="shared" si="45"/>
        <v>-7370695.6144901887</v>
      </c>
      <c r="G408" s="196">
        <f t="shared" si="46"/>
        <v>-11285579.605280112</v>
      </c>
      <c r="H408" s="196">
        <f t="shared" si="47"/>
        <v>-8019446.8546774415</v>
      </c>
      <c r="I408" s="196">
        <f t="shared" si="48"/>
        <v>-4524226.9521541204</v>
      </c>
      <c r="J408" s="196">
        <f t="shared" si="49"/>
        <v>727433.19293334882</v>
      </c>
      <c r="K408" s="196">
        <f t="shared" si="50"/>
        <v>5841743.9804547494</v>
      </c>
      <c r="L408" s="197">
        <f t="shared" si="51"/>
        <v>-24630771.853213768</v>
      </c>
    </row>
    <row r="409" spans="2:12">
      <c r="B409">
        <v>22439344.462416455</v>
      </c>
      <c r="C409">
        <v>6709418.0120242927</v>
      </c>
      <c r="D409">
        <v>1.2467116306039612E-2</v>
      </c>
      <c r="E409">
        <v>0.2551820429090243</v>
      </c>
      <c r="F409" s="198">
        <f t="shared" si="45"/>
        <v>-8279018.0120242927</v>
      </c>
      <c r="G409" s="196">
        <f t="shared" si="46"/>
        <v>-8775346.7933366857</v>
      </c>
      <c r="H409" s="196">
        <f t="shared" si="47"/>
        <v>-368652.89935923176</v>
      </c>
      <c r="I409" s="196">
        <f t="shared" si="48"/>
        <v>5873141.412089088</v>
      </c>
      <c r="J409" s="196">
        <f t="shared" si="49"/>
        <v>16593377.578527719</v>
      </c>
      <c r="K409" s="196">
        <f t="shared" si="50"/>
        <v>27760147.391970098</v>
      </c>
      <c r="L409" s="197">
        <f t="shared" si="51"/>
        <v>32803648.677866694</v>
      </c>
    </row>
    <row r="410" spans="2:12">
      <c r="B410">
        <v>27996765.037995547</v>
      </c>
      <c r="C410">
        <v>6318155.4612872712</v>
      </c>
      <c r="D410">
        <v>2.0386669515060882E-2</v>
      </c>
      <c r="E410">
        <v>0.29112674336985384</v>
      </c>
      <c r="F410" s="198">
        <f t="shared" si="45"/>
        <v>-7887755.4612872712</v>
      </c>
      <c r="G410" s="196">
        <f t="shared" si="46"/>
        <v>-6450789.4154068902</v>
      </c>
      <c r="H410" s="196">
        <f t="shared" si="47"/>
        <v>5357104.2912823539</v>
      </c>
      <c r="I410" s="196">
        <f t="shared" si="48"/>
        <v>12733780.162105514</v>
      </c>
      <c r="J410" s="196">
        <f t="shared" si="49"/>
        <v>25117774.776800532</v>
      </c>
      <c r="K410" s="196">
        <f t="shared" si="50"/>
        <v>37299884.505903088</v>
      </c>
      <c r="L410" s="197">
        <f t="shared" si="51"/>
        <v>66169998.859397322</v>
      </c>
    </row>
    <row r="411" spans="2:12">
      <c r="B411">
        <v>26637623.21848201</v>
      </c>
      <c r="C411">
        <v>7203131.1990722381</v>
      </c>
      <c r="D411">
        <v>1.8306527909176917E-2</v>
      </c>
      <c r="E411">
        <v>0.27678914761803036</v>
      </c>
      <c r="F411" s="198">
        <f t="shared" si="45"/>
        <v>-8772731.1990722381</v>
      </c>
      <c r="G411" s="196">
        <f t="shared" si="46"/>
        <v>-7032922.1461744001</v>
      </c>
      <c r="H411" s="196">
        <f t="shared" si="47"/>
        <v>4064456.7257791697</v>
      </c>
      <c r="I411" s="196">
        <f t="shared" si="48"/>
        <v>11329157.745967036</v>
      </c>
      <c r="J411" s="196">
        <f t="shared" si="49"/>
        <v>23656410.74580567</v>
      </c>
      <c r="K411" s="196">
        <f t="shared" si="50"/>
        <v>36061154.004385322</v>
      </c>
      <c r="L411" s="197">
        <f t="shared" si="51"/>
        <v>59305525.876690559</v>
      </c>
    </row>
    <row r="412" spans="2:12">
      <c r="B412">
        <v>15500350.962858975</v>
      </c>
      <c r="C412">
        <v>5527390.3622547071</v>
      </c>
      <c r="D412">
        <v>1.4188360240485854E-2</v>
      </c>
      <c r="E412">
        <v>0.30349131748405411</v>
      </c>
      <c r="F412" s="198">
        <f t="shared" si="45"/>
        <v>-7096990.3622547071</v>
      </c>
      <c r="G412" s="196">
        <f t="shared" si="46"/>
        <v>-11141640.327606993</v>
      </c>
      <c r="H412" s="196">
        <f t="shared" si="47"/>
        <v>-7653849.6420755591</v>
      </c>
      <c r="I412" s="196">
        <f t="shared" si="48"/>
        <v>-4070440.5798641043</v>
      </c>
      <c r="J412" s="196">
        <f t="shared" si="49"/>
        <v>1320382.1394867999</v>
      </c>
      <c r="K412" s="196">
        <f t="shared" si="50"/>
        <v>6550188.4052632339</v>
      </c>
      <c r="L412" s="197">
        <f t="shared" si="51"/>
        <v>-22092350.367051329</v>
      </c>
    </row>
    <row r="413" spans="2:12">
      <c r="B413">
        <v>24877468.184453871</v>
      </c>
      <c r="C413">
        <v>5030243.8428907134</v>
      </c>
      <c r="D413">
        <v>2.3585619678334908E-2</v>
      </c>
      <c r="E413">
        <v>0.30478225043488877</v>
      </c>
      <c r="F413" s="198">
        <f t="shared" si="45"/>
        <v>-6599843.8428907134</v>
      </c>
      <c r="G413" s="196">
        <f t="shared" si="46"/>
        <v>-7608766.0393630276</v>
      </c>
      <c r="H413" s="196">
        <f t="shared" si="47"/>
        <v>1919584.5478355738</v>
      </c>
      <c r="I413" s="196">
        <f t="shared" si="48"/>
        <v>8105511.5748164877</v>
      </c>
      <c r="J413" s="196">
        <f t="shared" si="49"/>
        <v>18205410.134038962</v>
      </c>
      <c r="K413" s="196">
        <f t="shared" si="50"/>
        <v>27935736.507635508</v>
      </c>
      <c r="L413" s="197">
        <f t="shared" si="51"/>
        <v>41957632.882072791</v>
      </c>
    </row>
    <row r="414" spans="2:12">
      <c r="B414">
        <v>15373088.778344065</v>
      </c>
      <c r="C414">
        <v>6102267.525254067</v>
      </c>
      <c r="D414">
        <v>1.6363109225745416E-2</v>
      </c>
      <c r="E414">
        <v>0.33436841944639428</v>
      </c>
      <c r="F414" s="198">
        <f t="shared" si="45"/>
        <v>-7671867.525254067</v>
      </c>
      <c r="G414" s="196">
        <f t="shared" si="46"/>
        <v>-10944552.25727956</v>
      </c>
      <c r="H414" s="196">
        <f t="shared" si="47"/>
        <v>-7464891.0582401222</v>
      </c>
      <c r="I414" s="196">
        <f t="shared" si="48"/>
        <v>-3994906.6515624439</v>
      </c>
      <c r="J414" s="196">
        <f t="shared" si="49"/>
        <v>930049.71222238266</v>
      </c>
      <c r="K414" s="196">
        <f t="shared" si="50"/>
        <v>5488975.1588344872</v>
      </c>
      <c r="L414" s="197">
        <f t="shared" si="51"/>
        <v>-23657192.621279325</v>
      </c>
    </row>
    <row r="415" spans="2:12">
      <c r="B415">
        <v>20929136.020996734</v>
      </c>
      <c r="C415">
        <v>7869197.6683858763</v>
      </c>
      <c r="D415">
        <v>2.8826868495742668E-2</v>
      </c>
      <c r="E415">
        <v>0.28725852229377119</v>
      </c>
      <c r="F415" s="198">
        <f t="shared" si="45"/>
        <v>-9438797.6683858763</v>
      </c>
      <c r="G415" s="196">
        <f t="shared" si="46"/>
        <v>-9283203.999887228</v>
      </c>
      <c r="H415" s="196">
        <f t="shared" si="47"/>
        <v>-2349139.6213035295</v>
      </c>
      <c r="I415" s="196">
        <f t="shared" si="48"/>
        <v>2866861.9326554132</v>
      </c>
      <c r="J415" s="196">
        <f t="shared" si="49"/>
        <v>11371707.585948693</v>
      </c>
      <c r="K415" s="196">
        <f t="shared" si="50"/>
        <v>19805718.932737105</v>
      </c>
      <c r="L415" s="197">
        <f t="shared" si="51"/>
        <v>12973147.161764575</v>
      </c>
    </row>
    <row r="416" spans="2:12">
      <c r="B416">
        <v>26863765.373699147</v>
      </c>
      <c r="C416">
        <v>5697408.9785454879</v>
      </c>
      <c r="D416">
        <v>2.7943052461317786E-2</v>
      </c>
      <c r="E416">
        <v>0.25259102145451218</v>
      </c>
      <c r="F416" s="198">
        <f t="shared" si="45"/>
        <v>-7267008.9785454879</v>
      </c>
      <c r="G416" s="196">
        <f t="shared" si="46"/>
        <v>-7183799.6259323386</v>
      </c>
      <c r="H416" s="196">
        <f t="shared" si="47"/>
        <v>4180570.7440883</v>
      </c>
      <c r="I416" s="196">
        <f t="shared" si="48"/>
        <v>11942248.486392478</v>
      </c>
      <c r="J416" s="196">
        <f t="shared" si="49"/>
        <v>25456713.281569656</v>
      </c>
      <c r="K416" s="196">
        <f t="shared" si="50"/>
        <v>39574099.903481364</v>
      </c>
      <c r="L416" s="197">
        <f t="shared" si="51"/>
        <v>66702823.811053969</v>
      </c>
    </row>
    <row r="417" spans="2:12">
      <c r="B417">
        <v>27557756.279183324</v>
      </c>
      <c r="C417">
        <v>4844981.231116672</v>
      </c>
      <c r="D417">
        <v>2.4387646107364117E-2</v>
      </c>
      <c r="E417">
        <v>0.36272774437696464</v>
      </c>
      <c r="F417" s="198">
        <f t="shared" si="45"/>
        <v>-6414581.231116672</v>
      </c>
      <c r="G417" s="196">
        <f t="shared" si="46"/>
        <v>-6314062.5986044453</v>
      </c>
      <c r="H417" s="196">
        <f t="shared" si="47"/>
        <v>4283473.240789636</v>
      </c>
      <c r="I417" s="196">
        <f t="shared" si="48"/>
        <v>10189927.066417171</v>
      </c>
      <c r="J417" s="196">
        <f t="shared" si="49"/>
        <v>19389197.003354102</v>
      </c>
      <c r="K417" s="196">
        <f t="shared" si="50"/>
        <v>27444247.707719278</v>
      </c>
      <c r="L417" s="197">
        <f t="shared" si="51"/>
        <v>48578201.18855907</v>
      </c>
    </row>
    <row r="418" spans="2:12">
      <c r="B418">
        <v>18579363.383892331</v>
      </c>
      <c r="C418">
        <v>7696295.0529496139</v>
      </c>
      <c r="D418">
        <v>1.3743400372325815E-2</v>
      </c>
      <c r="E418">
        <v>0.30445722830896937</v>
      </c>
      <c r="F418" s="198">
        <f t="shared" si="45"/>
        <v>-9265895.0529496148</v>
      </c>
      <c r="G418" s="196">
        <f t="shared" si="46"/>
        <v>-9943445.0874892026</v>
      </c>
      <c r="H418" s="196">
        <f t="shared" si="47"/>
        <v>-4412205.3533840217</v>
      </c>
      <c r="I418" s="196">
        <f t="shared" si="48"/>
        <v>50514.287524187297</v>
      </c>
      <c r="J418" s="196">
        <f t="shared" si="49"/>
        <v>7027533.3962423569</v>
      </c>
      <c r="K418" s="196">
        <f t="shared" si="50"/>
        <v>13769755.840373425</v>
      </c>
      <c r="L418" s="197">
        <f t="shared" si="51"/>
        <v>-2773741.9696828704</v>
      </c>
    </row>
    <row r="419" spans="2:12">
      <c r="B419">
        <v>17911923.581652272</v>
      </c>
      <c r="C419">
        <v>7434675.1304666279</v>
      </c>
      <c r="D419">
        <v>1.9396649067659533E-2</v>
      </c>
      <c r="E419">
        <v>0.36621601001007109</v>
      </c>
      <c r="F419" s="198">
        <f t="shared" si="45"/>
        <v>-9004275.1304666288</v>
      </c>
      <c r="G419" s="196">
        <f t="shared" si="46"/>
        <v>-9777485.9390431419</v>
      </c>
      <c r="H419" s="196">
        <f t="shared" si="47"/>
        <v>-4757210.679124957</v>
      </c>
      <c r="I419" s="196">
        <f t="shared" si="48"/>
        <v>-849198.52117900248</v>
      </c>
      <c r="J419" s="196">
        <f t="shared" si="49"/>
        <v>4655983.7473130543</v>
      </c>
      <c r="K419" s="196">
        <f t="shared" si="50"/>
        <v>9492023.6219869498</v>
      </c>
      <c r="L419" s="197">
        <f t="shared" si="51"/>
        <v>-10240162.900513722</v>
      </c>
    </row>
    <row r="420" spans="2:12">
      <c r="B420">
        <v>15085146.641438032</v>
      </c>
      <c r="C420">
        <v>7573519.0893276772</v>
      </c>
      <c r="D420">
        <v>2.1890621662038024E-2</v>
      </c>
      <c r="E420">
        <v>0.28506576738792078</v>
      </c>
      <c r="F420" s="198">
        <f t="shared" si="45"/>
        <v>-9143119.0893276781</v>
      </c>
      <c r="G420" s="196">
        <f t="shared" si="46"/>
        <v>-11509946.286691081</v>
      </c>
      <c r="H420" s="196">
        <f t="shared" si="47"/>
        <v>-8449609.6185550094</v>
      </c>
      <c r="I420" s="196">
        <f t="shared" si="48"/>
        <v>-4990637.390674212</v>
      </c>
      <c r="J420" s="196">
        <f t="shared" si="49"/>
        <v>350811.06878809741</v>
      </c>
      <c r="K420" s="196">
        <f t="shared" si="50"/>
        <v>5685480.9167920779</v>
      </c>
      <c r="L420" s="197">
        <f t="shared" si="51"/>
        <v>-28057020.399667807</v>
      </c>
    </row>
    <row r="421" spans="2:12">
      <c r="B421">
        <v>23456068.605609301</v>
      </c>
      <c r="C421">
        <v>6156788.8424329357</v>
      </c>
      <c r="D421">
        <v>2.4204535050508132E-2</v>
      </c>
      <c r="E421">
        <v>0.39623706778160961</v>
      </c>
      <c r="F421" s="198">
        <f t="shared" si="45"/>
        <v>-7726388.8424329357</v>
      </c>
      <c r="G421" s="196">
        <f t="shared" si="46"/>
        <v>-7622633.1471671052</v>
      </c>
      <c r="H421" s="196">
        <f t="shared" si="47"/>
        <v>377172.31052362151</v>
      </c>
      <c r="I421" s="196">
        <f t="shared" si="48"/>
        <v>5069765.9035571972</v>
      </c>
      <c r="J421" s="196">
        <f t="shared" si="49"/>
        <v>11879192.454807632</v>
      </c>
      <c r="K421" s="196">
        <f t="shared" si="50"/>
        <v>17533476.763275452</v>
      </c>
      <c r="L421" s="197">
        <f t="shared" si="51"/>
        <v>19510585.442563862</v>
      </c>
    </row>
    <row r="422" spans="2:12">
      <c r="B422">
        <v>19963225.196081422</v>
      </c>
      <c r="C422">
        <v>6470046.0829493087</v>
      </c>
      <c r="D422">
        <v>1.3411358989226966E-2</v>
      </c>
      <c r="E422">
        <v>0.29424878688924833</v>
      </c>
      <c r="F422" s="198">
        <f t="shared" si="45"/>
        <v>-8039646.0829493087</v>
      </c>
      <c r="G422" s="196">
        <f t="shared" si="46"/>
        <v>-9481444.7556615565</v>
      </c>
      <c r="H422" s="196">
        <f t="shared" si="47"/>
        <v>-3003420.5015273704</v>
      </c>
      <c r="I422" s="196">
        <f t="shared" si="48"/>
        <v>1948778.6506314066</v>
      </c>
      <c r="J422" s="196">
        <f t="shared" si="49"/>
        <v>9907504.6542461794</v>
      </c>
      <c r="K422" s="196">
        <f t="shared" si="50"/>
        <v>17716329.762837946</v>
      </c>
      <c r="L422" s="197">
        <f t="shared" si="51"/>
        <v>9048101.727577297</v>
      </c>
    </row>
    <row r="423" spans="2:12">
      <c r="B423">
        <v>29210333.567308575</v>
      </c>
      <c r="C423">
        <v>8901669.3624683358</v>
      </c>
      <c r="D423">
        <v>1.0733054597613452E-2</v>
      </c>
      <c r="E423">
        <v>0.32657704397717219</v>
      </c>
      <c r="F423" s="198">
        <f t="shared" si="45"/>
        <v>-10471269.362468336</v>
      </c>
      <c r="G423" s="196">
        <f t="shared" si="46"/>
        <v>-5712952.7621182855</v>
      </c>
      <c r="H423" s="196">
        <f t="shared" si="47"/>
        <v>6584033.4197280277</v>
      </c>
      <c r="I423" s="196">
        <f t="shared" si="48"/>
        <v>13629287.07171675</v>
      </c>
      <c r="J423" s="196">
        <f t="shared" si="49"/>
        <v>25118930.650146518</v>
      </c>
      <c r="K423" s="196">
        <f t="shared" si="50"/>
        <v>35793654.311092496</v>
      </c>
      <c r="L423" s="197">
        <f t="shared" si="51"/>
        <v>64941683.328097172</v>
      </c>
    </row>
    <row r="424" spans="2:12">
      <c r="B424">
        <v>16785790.581987977</v>
      </c>
      <c r="C424">
        <v>5561449.0188299203</v>
      </c>
      <c r="D424">
        <v>1.3772698141422773E-2</v>
      </c>
      <c r="E424">
        <v>0.31272469252601703</v>
      </c>
      <c r="F424" s="198">
        <f t="shared" si="45"/>
        <v>-7131049.0188299203</v>
      </c>
      <c r="G424" s="196">
        <f t="shared" si="46"/>
        <v>-10568248.197927037</v>
      </c>
      <c r="H424" s="196">
        <f t="shared" si="47"/>
        <v>-6211190.5282077212</v>
      </c>
      <c r="I424" s="196">
        <f t="shared" si="48"/>
        <v>-2296046.2267715074</v>
      </c>
      <c r="J424" s="196">
        <f t="shared" si="49"/>
        <v>3614852.4902091352</v>
      </c>
      <c r="K424" s="196">
        <f t="shared" si="50"/>
        <v>9261303.048622271</v>
      </c>
      <c r="L424" s="197">
        <f t="shared" si="51"/>
        <v>-13330378.432904782</v>
      </c>
    </row>
    <row r="425" spans="2:12">
      <c r="B425">
        <v>25739463.484603412</v>
      </c>
      <c r="C425">
        <v>8760628.070925016</v>
      </c>
      <c r="D425">
        <v>2.0138248847926268E-2</v>
      </c>
      <c r="E425">
        <v>0.29319589831232645</v>
      </c>
      <c r="F425" s="198">
        <f t="shared" si="45"/>
        <v>-10330228.070925016</v>
      </c>
      <c r="G425" s="196">
        <f t="shared" si="46"/>
        <v>-7310013.7930871015</v>
      </c>
      <c r="H425" s="196">
        <f t="shared" si="47"/>
        <v>2958885.3345748652</v>
      </c>
      <c r="I425" s="196">
        <f t="shared" si="48"/>
        <v>9615432.5855519529</v>
      </c>
      <c r="J425" s="196">
        <f t="shared" si="49"/>
        <v>20674101.646598216</v>
      </c>
      <c r="K425" s="196">
        <f t="shared" si="50"/>
        <v>31522275.390335757</v>
      </c>
      <c r="L425" s="197">
        <f t="shared" si="51"/>
        <v>47130453.093048677</v>
      </c>
    </row>
    <row r="426" spans="2:12">
      <c r="B426">
        <v>23449659.718619343</v>
      </c>
      <c r="C426">
        <v>6749244.6668904684</v>
      </c>
      <c r="D426">
        <v>2.3094271675771355E-2</v>
      </c>
      <c r="E426">
        <v>0.34513077181310464</v>
      </c>
      <c r="F426" s="198">
        <f t="shared" si="45"/>
        <v>-8318844.6668904684</v>
      </c>
      <c r="G426" s="196">
        <f t="shared" si="46"/>
        <v>-7904743.9802086269</v>
      </c>
      <c r="H426" s="196">
        <f t="shared" si="47"/>
        <v>426121.61183936778</v>
      </c>
      <c r="I426" s="196">
        <f t="shared" si="48"/>
        <v>5694227.2473769812</v>
      </c>
      <c r="J426" s="196">
        <f t="shared" si="49"/>
        <v>13822869.002754197</v>
      </c>
      <c r="K426" s="196">
        <f t="shared" si="50"/>
        <v>21167549.617151197</v>
      </c>
      <c r="L426" s="197">
        <f t="shared" si="51"/>
        <v>24887178.832022645</v>
      </c>
    </row>
    <row r="427" spans="2:12">
      <c r="B427">
        <v>25273445.844904937</v>
      </c>
      <c r="C427">
        <v>8410702.8412732314</v>
      </c>
      <c r="D427">
        <v>1.2556840723899045E-2</v>
      </c>
      <c r="E427">
        <v>0.25401470992156744</v>
      </c>
      <c r="F427" s="198">
        <f t="shared" si="45"/>
        <v>-9980302.8412732314</v>
      </c>
      <c r="G427" s="196">
        <f t="shared" si="46"/>
        <v>-7646196.093171021</v>
      </c>
      <c r="H427" s="196">
        <f t="shared" si="47"/>
        <v>2842304.5293275788</v>
      </c>
      <c r="I427" s="196">
        <f t="shared" si="48"/>
        <v>10142158.210870422</v>
      </c>
      <c r="J427" s="196">
        <f t="shared" si="49"/>
        <v>22799284.732053265</v>
      </c>
      <c r="K427" s="196">
        <f t="shared" si="50"/>
        <v>35996027.062344544</v>
      </c>
      <c r="L427" s="197">
        <f t="shared" si="51"/>
        <v>54153275.600151554</v>
      </c>
    </row>
    <row r="428" spans="2:12">
      <c r="B428">
        <v>16443372.905667286</v>
      </c>
      <c r="C428">
        <v>8641285.4396191295</v>
      </c>
      <c r="D428">
        <v>2.5728019043549911E-2</v>
      </c>
      <c r="E428">
        <v>0.27402417065950502</v>
      </c>
      <c r="F428" s="198">
        <f t="shared" si="45"/>
        <v>-10210885.43961913</v>
      </c>
      <c r="G428" s="196">
        <f t="shared" si="46"/>
        <v>-11103154.317599487</v>
      </c>
      <c r="H428" s="196">
        <f t="shared" si="47"/>
        <v>-7188751.7194043603</v>
      </c>
      <c r="I428" s="196">
        <f t="shared" si="48"/>
        <v>-3286504.5266616037</v>
      </c>
      <c r="J428" s="196">
        <f t="shared" si="49"/>
        <v>2972674.4256652514</v>
      </c>
      <c r="K428" s="196">
        <f t="shared" si="50"/>
        <v>9325112.9686061013</v>
      </c>
      <c r="L428" s="197">
        <f t="shared" si="51"/>
        <v>-19491508.60901323</v>
      </c>
    </row>
    <row r="429" spans="2:12">
      <c r="B429">
        <v>25989410.077211827</v>
      </c>
      <c r="C429">
        <v>4765053.2547990354</v>
      </c>
      <c r="D429">
        <v>2.1878414258247623E-2</v>
      </c>
      <c r="E429">
        <v>0.32676015503402817</v>
      </c>
      <c r="F429" s="198">
        <f t="shared" si="45"/>
        <v>-6334653.2547990354</v>
      </c>
      <c r="G429" s="196">
        <f t="shared" si="46"/>
        <v>-7048326.9559099656</v>
      </c>
      <c r="H429" s="196">
        <f t="shared" si="47"/>
        <v>3015944.0368780391</v>
      </c>
      <c r="I429" s="196">
        <f t="shared" si="48"/>
        <v>9160388.5757924095</v>
      </c>
      <c r="J429" s="196">
        <f t="shared" si="49"/>
        <v>19010242.191622183</v>
      </c>
      <c r="K429" s="196">
        <f t="shared" si="50"/>
        <v>28168368.131392803</v>
      </c>
      <c r="L429" s="197">
        <f t="shared" si="51"/>
        <v>45971962.724976435</v>
      </c>
    </row>
    <row r="430" spans="2:12">
      <c r="B430">
        <v>16740470.595416119</v>
      </c>
      <c r="C430">
        <v>8813638.7218848243</v>
      </c>
      <c r="D430">
        <v>1.5409710989715261E-2</v>
      </c>
      <c r="E430">
        <v>0.34699850459303572</v>
      </c>
      <c r="F430" s="198">
        <f t="shared" si="45"/>
        <v>-10383238.721884824</v>
      </c>
      <c r="G430" s="196">
        <f t="shared" si="46"/>
        <v>-10326642.091458263</v>
      </c>
      <c r="H430" s="196">
        <f t="shared" si="47"/>
        <v>-5970895.7220018003</v>
      </c>
      <c r="I430" s="196">
        <f t="shared" si="48"/>
        <v>-2213669.4061318771</v>
      </c>
      <c r="J430" s="196">
        <f t="shared" si="49"/>
        <v>3141752.4648396662</v>
      </c>
      <c r="K430" s="196">
        <f t="shared" si="50"/>
        <v>7995346.9151093988</v>
      </c>
      <c r="L430" s="197">
        <f t="shared" si="51"/>
        <v>-17757346.561527696</v>
      </c>
    </row>
    <row r="431" spans="2:12">
      <c r="B431">
        <v>28147831.659901731</v>
      </c>
      <c r="C431">
        <v>5554307.6876125373</v>
      </c>
      <c r="D431">
        <v>1.1942808313241982E-2</v>
      </c>
      <c r="E431">
        <v>0.37580645161290327</v>
      </c>
      <c r="F431" s="198">
        <f t="shared" si="45"/>
        <v>-7123907.6876125373</v>
      </c>
      <c r="G431" s="196">
        <f t="shared" si="46"/>
        <v>-5910786.6937265797</v>
      </c>
      <c r="H431" s="196">
        <f t="shared" si="47"/>
        <v>5085917.319076132</v>
      </c>
      <c r="I431" s="196">
        <f t="shared" si="48"/>
        <v>10968372.361565813</v>
      </c>
      <c r="J431" s="196">
        <f t="shared" si="49"/>
        <v>20066548.301505901</v>
      </c>
      <c r="K431" s="196">
        <f t="shared" si="50"/>
        <v>27853022.477843344</v>
      </c>
      <c r="L431" s="197">
        <f t="shared" si="51"/>
        <v>50939166.078652069</v>
      </c>
    </row>
    <row r="432" spans="2:12">
      <c r="B432">
        <v>29959257.789849542</v>
      </c>
      <c r="C432">
        <v>5485503.7079989016</v>
      </c>
      <c r="D432">
        <v>1.173406170842616E-2</v>
      </c>
      <c r="E432">
        <v>0.32132633442182684</v>
      </c>
      <c r="F432" s="198">
        <f t="shared" si="45"/>
        <v>-7055103.7079989016</v>
      </c>
      <c r="G432" s="196">
        <f t="shared" si="46"/>
        <v>-5461266.1233959608</v>
      </c>
      <c r="H432" s="196">
        <f t="shared" si="47"/>
        <v>7371831.6000201963</v>
      </c>
      <c r="I432" s="196">
        <f t="shared" si="48"/>
        <v>14716524.416647723</v>
      </c>
      <c r="J432" s="196">
        <f t="shared" si="49"/>
        <v>26787702.066654522</v>
      </c>
      <c r="K432" s="196">
        <f t="shared" si="50"/>
        <v>38097176.58914724</v>
      </c>
      <c r="L432" s="197">
        <f t="shared" si="51"/>
        <v>74456864.841074824</v>
      </c>
    </row>
    <row r="433" spans="2:12">
      <c r="B433">
        <v>22887050.996429335</v>
      </c>
      <c r="C433">
        <v>5047959.8376415297</v>
      </c>
      <c r="D433">
        <v>1.1872615741447188E-2</v>
      </c>
      <c r="E433">
        <v>0.31241340372936188</v>
      </c>
      <c r="F433" s="198">
        <f t="shared" si="45"/>
        <v>-6617559.8376415297</v>
      </c>
      <c r="G433" s="196">
        <f t="shared" si="46"/>
        <v>-8215578.0542187551</v>
      </c>
      <c r="H433" s="196">
        <f t="shared" si="47"/>
        <v>140641.340734005</v>
      </c>
      <c r="I433" s="196">
        <f t="shared" si="48"/>
        <v>5742384.0009224517</v>
      </c>
      <c r="J433" s="196">
        <f t="shared" si="49"/>
        <v>14717457.4503961</v>
      </c>
      <c r="K433" s="196">
        <f t="shared" si="50"/>
        <v>23264901.007828988</v>
      </c>
      <c r="L433" s="197">
        <f t="shared" si="51"/>
        <v>29032245.908021264</v>
      </c>
    </row>
    <row r="434" spans="2:12">
      <c r="B434">
        <v>22142246.772667624</v>
      </c>
      <c r="C434">
        <v>6593508.7130344557</v>
      </c>
      <c r="D434">
        <v>1.9864192632831811E-2</v>
      </c>
      <c r="E434">
        <v>0.2607760856959746</v>
      </c>
      <c r="F434" s="198">
        <f t="shared" si="45"/>
        <v>-8163108.7130344557</v>
      </c>
      <c r="G434" s="196">
        <f t="shared" si="46"/>
        <v>-8921346.5206424482</v>
      </c>
      <c r="H434" s="196">
        <f t="shared" si="47"/>
        <v>-884823.00284663204</v>
      </c>
      <c r="I434" s="196">
        <f t="shared" si="48"/>
        <v>5111206.2730803909</v>
      </c>
      <c r="J434" s="196">
        <f t="shared" si="49"/>
        <v>15317759.62282793</v>
      </c>
      <c r="K434" s="196">
        <f t="shared" si="50"/>
        <v>25859621.058429386</v>
      </c>
      <c r="L434" s="197">
        <f t="shared" si="51"/>
        <v>28319308.71781417</v>
      </c>
    </row>
    <row r="435" spans="2:12">
      <c r="B435">
        <v>28375804.925687429</v>
      </c>
      <c r="C435">
        <v>8603930.7840205077</v>
      </c>
      <c r="D435">
        <v>1.9837946714682454E-2</v>
      </c>
      <c r="E435">
        <v>0.26196630756553851</v>
      </c>
      <c r="F435" s="198">
        <f t="shared" si="45"/>
        <v>-10173530.784020508</v>
      </c>
      <c r="G435" s="196">
        <f t="shared" si="46"/>
        <v>-6443497.2333225096</v>
      </c>
      <c r="H435" s="196">
        <f t="shared" si="47"/>
        <v>6046273.974426752</v>
      </c>
      <c r="I435" s="196">
        <f t="shared" si="48"/>
        <v>14214334.782753386</v>
      </c>
      <c r="J435" s="196">
        <f t="shared" si="49"/>
        <v>28349867.253519047</v>
      </c>
      <c r="K435" s="196">
        <f t="shared" si="50"/>
        <v>42899765.547967069</v>
      </c>
      <c r="L435" s="197">
        <f t="shared" si="51"/>
        <v>74893213.541323245</v>
      </c>
    </row>
    <row r="436" spans="2:12">
      <c r="B436">
        <v>25827814.569536425</v>
      </c>
      <c r="C436">
        <v>7845576.3420514539</v>
      </c>
      <c r="D436">
        <v>1.0563982055116428E-2</v>
      </c>
      <c r="E436">
        <v>0.31110415967284161</v>
      </c>
      <c r="F436" s="198">
        <f t="shared" si="45"/>
        <v>-9415176.3420514539</v>
      </c>
      <c r="G436" s="196">
        <f t="shared" si="46"/>
        <v>-7080302.6021214202</v>
      </c>
      <c r="H436" s="196">
        <f t="shared" si="47"/>
        <v>3229359.1036392264</v>
      </c>
      <c r="I436" s="196">
        <f t="shared" si="48"/>
        <v>9670995.2462103404</v>
      </c>
      <c r="J436" s="196">
        <f t="shared" si="49"/>
        <v>20181334.020355403</v>
      </c>
      <c r="K436" s="196">
        <f t="shared" si="50"/>
        <v>30202125.103183411</v>
      </c>
      <c r="L436" s="197">
        <f t="shared" si="51"/>
        <v>46788334.529215507</v>
      </c>
    </row>
    <row r="437" spans="2:12">
      <c r="B437">
        <v>28073213.904232919</v>
      </c>
      <c r="C437">
        <v>6411267.4336985378</v>
      </c>
      <c r="D437">
        <v>2.896969512009033E-2</v>
      </c>
      <c r="E437">
        <v>0.25598773155919063</v>
      </c>
      <c r="F437" s="198">
        <f t="shared" si="45"/>
        <v>-7980867.4336985378</v>
      </c>
      <c r="G437" s="196">
        <f t="shared" si="46"/>
        <v>-6698695.0104455417</v>
      </c>
      <c r="H437" s="196">
        <f t="shared" si="47"/>
        <v>5470934.645617866</v>
      </c>
      <c r="I437" s="196">
        <f t="shared" si="48"/>
        <v>13581385.220478106</v>
      </c>
      <c r="J437" s="196">
        <f t="shared" si="49"/>
        <v>27686291.202455197</v>
      </c>
      <c r="K437" s="196">
        <f t="shared" si="50"/>
        <v>42340242.913095303</v>
      </c>
      <c r="L437" s="197">
        <f t="shared" si="51"/>
        <v>74399291.537502393</v>
      </c>
    </row>
    <row r="438" spans="2:12">
      <c r="B438">
        <v>20852687.154759362</v>
      </c>
      <c r="C438">
        <v>5764290.2920621354</v>
      </c>
      <c r="D438">
        <v>2.4414502395702992E-2</v>
      </c>
      <c r="E438">
        <v>0.36819818720053715</v>
      </c>
      <c r="F438" s="198">
        <f t="shared" si="45"/>
        <v>-7333890.2920621354</v>
      </c>
      <c r="G438" s="196">
        <f t="shared" si="46"/>
        <v>-8727407.7879692558</v>
      </c>
      <c r="H438" s="196">
        <f t="shared" si="47"/>
        <v>-2062282.0886127471</v>
      </c>
      <c r="I438" s="196">
        <f t="shared" si="48"/>
        <v>2408374.9270676272</v>
      </c>
      <c r="J438" s="196">
        <f t="shared" si="49"/>
        <v>8937851.4112517405</v>
      </c>
      <c r="K438" s="196">
        <f t="shared" si="50"/>
        <v>14634032.759554463</v>
      </c>
      <c r="L438" s="197">
        <f t="shared" si="51"/>
        <v>7856678.9292296916</v>
      </c>
    </row>
    <row r="439" spans="2:12">
      <c r="B439">
        <v>26498916.592913602</v>
      </c>
      <c r="C439">
        <v>5536179.692983795</v>
      </c>
      <c r="D439">
        <v>2.8864101077303382E-2</v>
      </c>
      <c r="E439">
        <v>0.34473250526444288</v>
      </c>
      <c r="F439" s="198">
        <f t="shared" si="45"/>
        <v>-7105779.692983795</v>
      </c>
      <c r="G439" s="196">
        <f t="shared" si="46"/>
        <v>-6835325.0721027656</v>
      </c>
      <c r="H439" s="196">
        <f t="shared" si="47"/>
        <v>3248713.3825888918</v>
      </c>
      <c r="I439" s="196">
        <f t="shared" si="48"/>
        <v>9184290.4793942012</v>
      </c>
      <c r="J439" s="196">
        <f t="shared" si="49"/>
        <v>18534612.66867182</v>
      </c>
      <c r="K439" s="196">
        <f t="shared" si="50"/>
        <v>26976039.038315482</v>
      </c>
      <c r="L439" s="197">
        <f t="shared" si="51"/>
        <v>44002550.803883836</v>
      </c>
    </row>
    <row r="440" spans="2:12">
      <c r="B440">
        <v>27511978.51496933</v>
      </c>
      <c r="C440">
        <v>7531220.4351939447</v>
      </c>
      <c r="D440">
        <v>2.486922818689535E-2</v>
      </c>
      <c r="E440">
        <v>0.28944669942320017</v>
      </c>
      <c r="F440" s="198">
        <f t="shared" si="45"/>
        <v>-9100820.4351939447</v>
      </c>
      <c r="G440" s="196">
        <f t="shared" si="46"/>
        <v>-6695804.2601199392</v>
      </c>
      <c r="H440" s="196">
        <f t="shared" si="47"/>
        <v>4721276.7935992805</v>
      </c>
      <c r="I440" s="196">
        <f t="shared" si="48"/>
        <v>11946853.060241036</v>
      </c>
      <c r="J440" s="196">
        <f t="shared" si="49"/>
        <v>24073221.603803605</v>
      </c>
      <c r="K440" s="196">
        <f t="shared" si="50"/>
        <v>36034900.886936761</v>
      </c>
      <c r="L440" s="197">
        <f t="shared" si="51"/>
        <v>60979627.649266794</v>
      </c>
    </row>
    <row r="441" spans="2:12">
      <c r="B441">
        <v>23405255.287331767</v>
      </c>
      <c r="C441">
        <v>6453840.7544175545</v>
      </c>
      <c r="D441">
        <v>1.3664052247688224E-2</v>
      </c>
      <c r="E441">
        <v>0.26597186193426314</v>
      </c>
      <c r="F441" s="198">
        <f t="shared" si="45"/>
        <v>-8023440.7544175545</v>
      </c>
      <c r="G441" s="196">
        <f t="shared" si="46"/>
        <v>-8327572.227834411</v>
      </c>
      <c r="H441" s="196">
        <f t="shared" si="47"/>
        <v>680911.53188062273</v>
      </c>
      <c r="I441" s="196">
        <f t="shared" si="48"/>
        <v>7092663.3753538541</v>
      </c>
      <c r="J441" s="196">
        <f t="shared" si="49"/>
        <v>17993244.422344696</v>
      </c>
      <c r="K441" s="196">
        <f t="shared" si="50"/>
        <v>29156620.715247706</v>
      </c>
      <c r="L441" s="197">
        <f t="shared" si="51"/>
        <v>38572427.062574916</v>
      </c>
    </row>
    <row r="442" spans="2:12">
      <c r="B442">
        <v>23067415.387432478</v>
      </c>
      <c r="C442">
        <v>6694311.3498336747</v>
      </c>
      <c r="D442">
        <v>1.2229682302316355E-2</v>
      </c>
      <c r="E442">
        <v>0.27850581377605521</v>
      </c>
      <c r="F442" s="198">
        <f t="shared" si="45"/>
        <v>-8263911.3498336747</v>
      </c>
      <c r="G442" s="196">
        <f t="shared" si="46"/>
        <v>-8365657.4596503051</v>
      </c>
      <c r="H442" s="196">
        <f t="shared" si="47"/>
        <v>336013.59823744243</v>
      </c>
      <c r="I442" s="196">
        <f t="shared" si="48"/>
        <v>6455417.5937117236</v>
      </c>
      <c r="J442" s="196">
        <f t="shared" si="49"/>
        <v>16687639.550121427</v>
      </c>
      <c r="K442" s="196">
        <f t="shared" si="50"/>
        <v>26965342.363315329</v>
      </c>
      <c r="L442" s="197">
        <f t="shared" si="51"/>
        <v>33814844.295901939</v>
      </c>
    </row>
    <row r="443" spans="2:12">
      <c r="B443">
        <v>27125614.185003206</v>
      </c>
      <c r="C443">
        <v>4503570.665608692</v>
      </c>
      <c r="D443">
        <v>2.5539414654988248E-2</v>
      </c>
      <c r="E443">
        <v>0.26713003936887725</v>
      </c>
      <c r="F443" s="198">
        <f t="shared" si="45"/>
        <v>-6073170.665608692</v>
      </c>
      <c r="G443" s="196">
        <f t="shared" si="46"/>
        <v>-6972685.7242590133</v>
      </c>
      <c r="H443" s="196">
        <f t="shared" si="47"/>
        <v>4444820.3285775986</v>
      </c>
      <c r="I443" s="196">
        <f t="shared" si="48"/>
        <v>12007142.377247129</v>
      </c>
      <c r="J443" s="196">
        <f t="shared" si="49"/>
        <v>24982140.467028592</v>
      </c>
      <c r="K443" s="196">
        <f t="shared" si="50"/>
        <v>38235093.921017185</v>
      </c>
      <c r="L443" s="197">
        <f t="shared" si="51"/>
        <v>66623340.704002798</v>
      </c>
    </row>
    <row r="444" spans="2:12">
      <c r="B444">
        <v>28107547.227393415</v>
      </c>
      <c r="C444">
        <v>8564516.1290322579</v>
      </c>
      <c r="D444">
        <v>1.7018646809289835E-2</v>
      </c>
      <c r="E444">
        <v>0.28990447706534012</v>
      </c>
      <c r="F444" s="198">
        <f t="shared" si="45"/>
        <v>-10134116.129032258</v>
      </c>
      <c r="G444" s="196">
        <f t="shared" si="46"/>
        <v>-6376564.844347504</v>
      </c>
      <c r="H444" s="196">
        <f t="shared" si="47"/>
        <v>5587811.0493076136</v>
      </c>
      <c r="I444" s="196">
        <f t="shared" si="48"/>
        <v>13053921.16500099</v>
      </c>
      <c r="J444" s="196">
        <f t="shared" si="49"/>
        <v>25611883.064167254</v>
      </c>
      <c r="K444" s="196">
        <f t="shared" si="50"/>
        <v>37988437.5867614</v>
      </c>
      <c r="L444" s="197">
        <f t="shared" si="51"/>
        <v>65731371.891857497</v>
      </c>
    </row>
    <row r="445" spans="2:12">
      <c r="B445">
        <v>16332132.938627277</v>
      </c>
      <c r="C445">
        <v>8923917.3558763396</v>
      </c>
      <c r="D445">
        <v>2.3074739829706717E-2</v>
      </c>
      <c r="E445">
        <v>0.27868892483291119</v>
      </c>
      <c r="F445" s="198">
        <f t="shared" si="45"/>
        <v>-10493517.35587634</v>
      </c>
      <c r="G445" s="196">
        <f t="shared" si="46"/>
        <v>-11088591.819063369</v>
      </c>
      <c r="H445" s="196">
        <f t="shared" si="47"/>
        <v>-7208242.2440319564</v>
      </c>
      <c r="I445" s="196">
        <f t="shared" si="48"/>
        <v>-3343963.0793750756</v>
      </c>
      <c r="J445" s="196">
        <f t="shared" si="49"/>
        <v>2797343.0058155973</v>
      </c>
      <c r="K445" s="196">
        <f t="shared" si="50"/>
        <v>8985210.0266460218</v>
      </c>
      <c r="L445" s="197">
        <f t="shared" si="51"/>
        <v>-20351761.465885121</v>
      </c>
    </row>
    <row r="446" spans="2:12">
      <c r="B446">
        <v>23733024.079103976</v>
      </c>
      <c r="C446">
        <v>6947965.9413434248</v>
      </c>
      <c r="D446">
        <v>2.9272438734092222E-2</v>
      </c>
      <c r="E446">
        <v>0.29678945280312508</v>
      </c>
      <c r="F446" s="198">
        <f t="shared" si="45"/>
        <v>-8517565.9413434248</v>
      </c>
      <c r="G446" s="196">
        <f t="shared" si="46"/>
        <v>-8148212.1648570653</v>
      </c>
      <c r="H446" s="196">
        <f t="shared" si="47"/>
        <v>598303.23283426301</v>
      </c>
      <c r="I446" s="196">
        <f t="shared" si="48"/>
        <v>6534095.0417061299</v>
      </c>
      <c r="J446" s="196">
        <f t="shared" si="49"/>
        <v>16252277.742954876</v>
      </c>
      <c r="K446" s="196">
        <f t="shared" si="50"/>
        <v>25737389.822848681</v>
      </c>
      <c r="L446" s="197">
        <f t="shared" si="51"/>
        <v>32456287.734143458</v>
      </c>
    </row>
    <row r="447" spans="2:12">
      <c r="B447">
        <v>16037781.914731285</v>
      </c>
      <c r="C447">
        <v>6636768.7002166808</v>
      </c>
      <c r="D447">
        <v>1.0034180730613117E-2</v>
      </c>
      <c r="E447">
        <v>0.34678792687765131</v>
      </c>
      <c r="F447" s="198">
        <f t="shared" si="45"/>
        <v>-8206368.7002166808</v>
      </c>
      <c r="G447" s="196">
        <f t="shared" si="46"/>
        <v>-10557603.08969556</v>
      </c>
      <c r="H447" s="196">
        <f t="shared" si="47"/>
        <v>-6575794.8508769115</v>
      </c>
      <c r="I447" s="196">
        <f t="shared" si="48"/>
        <v>-2958190.4586138544</v>
      </c>
      <c r="J447" s="196">
        <f t="shared" si="49"/>
        <v>2143548.9385586143</v>
      </c>
      <c r="K447" s="196">
        <f t="shared" si="50"/>
        <v>6772879.7055056561</v>
      </c>
      <c r="L447" s="197">
        <f t="shared" si="51"/>
        <v>-19381528.455338731</v>
      </c>
    </row>
    <row r="448" spans="2:12">
      <c r="B448">
        <v>15898617.511520738</v>
      </c>
      <c r="C448">
        <v>5832956.9383831294</v>
      </c>
      <c r="D448">
        <v>2.2328257087923825E-2</v>
      </c>
      <c r="E448">
        <v>0.38597827082125313</v>
      </c>
      <c r="F448" s="198">
        <f t="shared" si="45"/>
        <v>-7402556.9383831294</v>
      </c>
      <c r="G448" s="196">
        <f t="shared" si="46"/>
        <v>-10381690.939276459</v>
      </c>
      <c r="H448" s="196">
        <f t="shared" si="47"/>
        <v>-6522462.9529545167</v>
      </c>
      <c r="I448" s="196">
        <f t="shared" si="48"/>
        <v>-3089613.3939222996</v>
      </c>
      <c r="J448" s="196">
        <f t="shared" si="49"/>
        <v>1420552.441347467</v>
      </c>
      <c r="K448" s="196">
        <f t="shared" si="50"/>
        <v>5282248.1470680023</v>
      </c>
      <c r="L448" s="197">
        <f t="shared" si="51"/>
        <v>-20693523.636120934</v>
      </c>
    </row>
    <row r="449" spans="2:12">
      <c r="B449">
        <v>17600177.00735496</v>
      </c>
      <c r="C449">
        <v>5068971.8314157538</v>
      </c>
      <c r="D449">
        <v>1.3764763328959014E-2</v>
      </c>
      <c r="E449">
        <v>0.36964018677327803</v>
      </c>
      <c r="F449" s="198">
        <f t="shared" si="45"/>
        <v>-6638571.8314157538</v>
      </c>
      <c r="G449" s="196">
        <f t="shared" si="46"/>
        <v>-9829963.0135257728</v>
      </c>
      <c r="H449" s="196">
        <f t="shared" si="47"/>
        <v>-4932332.353069081</v>
      </c>
      <c r="I449" s="196">
        <f t="shared" si="48"/>
        <v>-1083953.0406496888</v>
      </c>
      <c r="J449" s="196">
        <f t="shared" si="49"/>
        <v>4290659.0482108779</v>
      </c>
      <c r="K449" s="196">
        <f t="shared" si="50"/>
        <v>8988680.523113532</v>
      </c>
      <c r="L449" s="197">
        <f t="shared" si="51"/>
        <v>-9205480.6673358884</v>
      </c>
    </row>
    <row r="450" spans="2:12">
      <c r="B450">
        <v>26302072.20679342</v>
      </c>
      <c r="C450">
        <v>8297402.8748435928</v>
      </c>
      <c r="D450">
        <v>2.8321481978820152E-2</v>
      </c>
      <c r="E450">
        <v>0.28362376781517989</v>
      </c>
      <c r="F450" s="198">
        <f t="shared" si="45"/>
        <v>-9867002.8748435937</v>
      </c>
      <c r="G450" s="196">
        <f t="shared" si="46"/>
        <v>-7231011.3518016385</v>
      </c>
      <c r="H450" s="196">
        <f t="shared" si="47"/>
        <v>3371509.1354963966</v>
      </c>
      <c r="I450" s="196">
        <f t="shared" si="48"/>
        <v>10308613.447812468</v>
      </c>
      <c r="J450" s="196">
        <f t="shared" si="49"/>
        <v>21970211.481385335</v>
      </c>
      <c r="K450" s="196">
        <f t="shared" si="50"/>
        <v>33582091.668477729</v>
      </c>
      <c r="L450" s="197">
        <f t="shared" si="51"/>
        <v>52134411.506526694</v>
      </c>
    </row>
    <row r="451" spans="2:12">
      <c r="B451">
        <v>18304239.020966217</v>
      </c>
      <c r="C451">
        <v>5820596.9420453506</v>
      </c>
      <c r="D451">
        <v>2.6598406933805351E-2</v>
      </c>
      <c r="E451">
        <v>0.36573534348582415</v>
      </c>
      <c r="F451" s="198">
        <f t="shared" si="45"/>
        <v>-7390196.9420453506</v>
      </c>
      <c r="G451" s="196">
        <f t="shared" si="46"/>
        <v>-9686494.1591851395</v>
      </c>
      <c r="H451" s="196">
        <f t="shared" si="47"/>
        <v>-4515707.3540782761</v>
      </c>
      <c r="I451" s="196">
        <f t="shared" si="48"/>
        <v>-552403.06954332569</v>
      </c>
      <c r="J451" s="196">
        <f t="shared" si="49"/>
        <v>5057456.2506340593</v>
      </c>
      <c r="K451" s="196">
        <f t="shared" si="50"/>
        <v>9987165.2226203382</v>
      </c>
      <c r="L451" s="197">
        <f t="shared" si="51"/>
        <v>-7100180.0515976921</v>
      </c>
    </row>
    <row r="452" spans="2:12">
      <c r="B452">
        <v>26901760.917996764</v>
      </c>
      <c r="C452">
        <v>8824076.0521256141</v>
      </c>
      <c r="D452">
        <v>1.0291146580401013E-2</v>
      </c>
      <c r="E452">
        <v>0.36531418805505544</v>
      </c>
      <c r="F452" s="198">
        <f t="shared" si="45"/>
        <v>-10393676.052125614</v>
      </c>
      <c r="G452" s="196">
        <f t="shared" si="46"/>
        <v>-6399511.8366780188</v>
      </c>
      <c r="H452" s="196">
        <f t="shared" si="47"/>
        <v>4014608.4364452008</v>
      </c>
      <c r="I452" s="196">
        <f t="shared" si="48"/>
        <v>9824856.8834428713</v>
      </c>
      <c r="J452" s="196">
        <f t="shared" si="49"/>
        <v>18834947.019236531</v>
      </c>
      <c r="K452" s="196">
        <f t="shared" si="50"/>
        <v>26691158.409420922</v>
      </c>
      <c r="L452" s="197">
        <f t="shared" si="51"/>
        <v>42572382.859741896</v>
      </c>
    </row>
    <row r="453" spans="2:12">
      <c r="B453">
        <v>28011871.700186163</v>
      </c>
      <c r="C453">
        <v>8749778.7408063002</v>
      </c>
      <c r="D453">
        <v>2.0544755394146547E-2</v>
      </c>
      <c r="E453">
        <v>0.3995605334635457</v>
      </c>
      <c r="F453" s="198">
        <f t="shared" si="45"/>
        <v>-10319378.7408063</v>
      </c>
      <c r="G453" s="196">
        <f t="shared" si="46"/>
        <v>-5947222.4486555858</v>
      </c>
      <c r="H453" s="196">
        <f t="shared" si="47"/>
        <v>4568717.8830072209</v>
      </c>
      <c r="I453" s="196">
        <f t="shared" si="48"/>
        <v>10008786.593430614</v>
      </c>
      <c r="J453" s="196">
        <f t="shared" si="49"/>
        <v>18207081.968874041</v>
      </c>
      <c r="K453" s="196">
        <f t="shared" si="50"/>
        <v>24939965.674804129</v>
      </c>
      <c r="L453" s="197">
        <f t="shared" si="51"/>
        <v>41457950.930654116</v>
      </c>
    </row>
    <row r="454" spans="2:12">
      <c r="B454">
        <v>24330423.902096622</v>
      </c>
      <c r="C454">
        <v>6446974.0897854548</v>
      </c>
      <c r="D454">
        <v>2.5072481460005493E-2</v>
      </c>
      <c r="E454">
        <v>0.3606860560930204</v>
      </c>
      <c r="F454" s="198">
        <f t="shared" ref="F454:F517" si="52">-C454+$C$52</f>
        <v>-8016574.0897854548</v>
      </c>
      <c r="G454" s="196">
        <f t="shared" ref="G454:G517" si="53">($D$29*B454*((1+40%)^($D$24-1))*($C$32+$C$33)-D454*((1+40%)^($D$24-1))*$D$29*B454*($C$32+$C$33)+SUM($D$38:$D$41)+SUM($D$47:$D$51))/((1+E454)^$D$24)</f>
        <v>-7509921.1531033507</v>
      </c>
      <c r="H454" s="196">
        <f t="shared" ref="H454:H517" si="54">($E$29*B454*((1+40%)^($E$24-1))*($C$32+$C$33)-D454*$E$29*B454*((1+40%)^($E$24-1))*($C$32+$C$33)+SUM($E$38:$E$41)+SUM($E$47:$E$51))/((1+E454)^$E$24)</f>
        <v>1208779.8882702894</v>
      </c>
      <c r="I454" s="196">
        <f t="shared" ref="I454:I517" si="55">($F$29*B454*((1+40%)^($F$24-1))*($C$32+$C$33)-D454*$F$29*B454*((1+40%)^($F$24-1))*($C$32+$C$33)+SUM($F$38:$F$41)+SUM($F$47:$F$51))/((1+E454)^$F$24)</f>
        <v>6468073.7049555471</v>
      </c>
      <c r="J454" s="196">
        <f t="shared" ref="J454:J517" si="56">($G$29*B454*((1+40%)^($G$24-1))*($C$32+$C$33)-D454*$G$29*B454*((1+40%)^($G$24-1))*($C$32+$C$33)+SUM($G$38:$G$41)+SUM($G$47:$G$51))/((1+E454)^$G$24)</f>
        <v>14488986.215442553</v>
      </c>
      <c r="K454" s="196">
        <f t="shared" ref="K454:K517" si="57">($H$29*B454*((1+40%)^($H$24-1))*($C$32+$C$33)-D454*$H$29*B454*((1+40%)^($H$24-1))*($C$32+$C$33)+SUM($H$38:$H$41)+SUM($H$47:$H$51))/((1+E454)^$H$24)</f>
        <v>21550460.347671967</v>
      </c>
      <c r="L454" s="197">
        <f t="shared" ref="L454:L517" si="58">SUM(F454:K454)</f>
        <v>28189804.913451552</v>
      </c>
    </row>
    <row r="455" spans="2:12">
      <c r="B455">
        <v>27865840.632343516</v>
      </c>
      <c r="C455">
        <v>8836161.3818781096</v>
      </c>
      <c r="D455">
        <v>1.7765129551072727E-2</v>
      </c>
      <c r="E455">
        <v>0.32227393414105654</v>
      </c>
      <c r="F455" s="198">
        <f t="shared" si="52"/>
        <v>-10405761.38187811</v>
      </c>
      <c r="G455" s="196">
        <f t="shared" si="53"/>
        <v>-6320128.1460616309</v>
      </c>
      <c r="H455" s="196">
        <f t="shared" si="54"/>
        <v>5050673.0330941817</v>
      </c>
      <c r="I455" s="196">
        <f t="shared" si="55"/>
        <v>11783341.84387915</v>
      </c>
      <c r="J455" s="196">
        <f t="shared" si="56"/>
        <v>22735303.245607108</v>
      </c>
      <c r="K455" s="196">
        <f t="shared" si="57"/>
        <v>32986125.576552875</v>
      </c>
      <c r="L455" s="197">
        <f t="shared" si="58"/>
        <v>55829554.171193577</v>
      </c>
    </row>
    <row r="456" spans="2:12">
      <c r="B456">
        <v>27972502.822962128</v>
      </c>
      <c r="C456">
        <v>8764336.0698263496</v>
      </c>
      <c r="D456">
        <v>1.4445326090273752E-2</v>
      </c>
      <c r="E456">
        <v>0.26794488357188634</v>
      </c>
      <c r="F456" s="198">
        <f t="shared" si="52"/>
        <v>-10333936.06982635</v>
      </c>
      <c r="G456" s="196">
        <f t="shared" si="53"/>
        <v>-6511441.6582780033</v>
      </c>
      <c r="H456" s="196">
        <f t="shared" si="54"/>
        <v>5714778.7643512404</v>
      </c>
      <c r="I456" s="196">
        <f t="shared" si="55"/>
        <v>13654589.185643824</v>
      </c>
      <c r="J456" s="196">
        <f t="shared" si="56"/>
        <v>27305074.328372721</v>
      </c>
      <c r="K456" s="196">
        <f t="shared" si="57"/>
        <v>41227315.844558887</v>
      </c>
      <c r="L456" s="197">
        <f t="shared" si="58"/>
        <v>71056380.394822329</v>
      </c>
    </row>
    <row r="457" spans="2:12">
      <c r="B457">
        <v>23458357.49382</v>
      </c>
      <c r="C457">
        <v>4830011.9022186957</v>
      </c>
      <c r="D457">
        <v>2.9376812036500131E-2</v>
      </c>
      <c r="E457">
        <v>0.36855067598498492</v>
      </c>
      <c r="F457" s="198">
        <f t="shared" si="52"/>
        <v>-6399611.9022186957</v>
      </c>
      <c r="G457" s="196">
        <f t="shared" si="53"/>
        <v>-7821225.7363138124</v>
      </c>
      <c r="H457" s="196">
        <f t="shared" si="54"/>
        <v>277743.90688904602</v>
      </c>
      <c r="I457" s="196">
        <f t="shared" si="55"/>
        <v>5244383.6611170685</v>
      </c>
      <c r="J457" s="196">
        <f t="shared" si="56"/>
        <v>12685578.269451953</v>
      </c>
      <c r="K457" s="196">
        <f t="shared" si="57"/>
        <v>19157238.049400218</v>
      </c>
      <c r="L457" s="197">
        <f t="shared" si="58"/>
        <v>23144106.248325776</v>
      </c>
    </row>
    <row r="458" spans="2:12">
      <c r="B458">
        <v>18257545.701467939</v>
      </c>
      <c r="C458">
        <v>6922284.6156193726</v>
      </c>
      <c r="D458">
        <v>1.1925107577745902E-2</v>
      </c>
      <c r="E458">
        <v>0.39209875789666437</v>
      </c>
      <c r="F458" s="198">
        <f t="shared" si="52"/>
        <v>-8491884.6156193726</v>
      </c>
      <c r="G458" s="196">
        <f t="shared" si="53"/>
        <v>-9421558.1627737023</v>
      </c>
      <c r="H458" s="196">
        <f t="shared" si="54"/>
        <v>-4138988.5199132306</v>
      </c>
      <c r="I458" s="196">
        <f t="shared" si="55"/>
        <v>-274343.80366740993</v>
      </c>
      <c r="J458" s="196">
        <f t="shared" si="56"/>
        <v>5006899.4832224892</v>
      </c>
      <c r="K458" s="196">
        <f t="shared" si="57"/>
        <v>9459108.6697125882</v>
      </c>
      <c r="L458" s="197">
        <f t="shared" si="58"/>
        <v>-7860766.9490386397</v>
      </c>
    </row>
    <row r="459" spans="2:12">
      <c r="B459">
        <v>26564836.573381756</v>
      </c>
      <c r="C459">
        <v>8504638.8134403527</v>
      </c>
      <c r="D459">
        <v>2.5483870967741934E-2</v>
      </c>
      <c r="E459">
        <v>0.35577867976928013</v>
      </c>
      <c r="F459" s="198">
        <f t="shared" si="52"/>
        <v>-10074238.813440353</v>
      </c>
      <c r="G459" s="196">
        <f t="shared" si="53"/>
        <v>-6721775.1387654524</v>
      </c>
      <c r="H459" s="196">
        <f t="shared" si="54"/>
        <v>3347114.8475603377</v>
      </c>
      <c r="I459" s="196">
        <f t="shared" si="55"/>
        <v>9146713.8128897045</v>
      </c>
      <c r="J459" s="196">
        <f t="shared" si="56"/>
        <v>18185248.627579119</v>
      </c>
      <c r="K459" s="196">
        <f t="shared" si="57"/>
        <v>26196706.851694059</v>
      </c>
      <c r="L459" s="197">
        <f t="shared" si="58"/>
        <v>40079770.187517412</v>
      </c>
    </row>
    <row r="460" spans="2:12">
      <c r="B460">
        <v>26595507.675405134</v>
      </c>
      <c r="C460">
        <v>5745750.2975554671</v>
      </c>
      <c r="D460">
        <v>2.1494491409039581E-2</v>
      </c>
      <c r="E460">
        <v>0.25562608722190006</v>
      </c>
      <c r="F460" s="198">
        <f t="shared" si="52"/>
        <v>-7315350.2975554671</v>
      </c>
      <c r="G460" s="196">
        <f t="shared" si="53"/>
        <v>-7202689.6347964611</v>
      </c>
      <c r="H460" s="196">
        <f t="shared" si="54"/>
        <v>4058138.1840702384</v>
      </c>
      <c r="I460" s="196">
        <f t="shared" si="55"/>
        <v>11720645.161911473</v>
      </c>
      <c r="J460" s="196">
        <f t="shared" si="56"/>
        <v>25016369.886875845</v>
      </c>
      <c r="K460" s="196">
        <f t="shared" si="57"/>
        <v>38841033.276085697</v>
      </c>
      <c r="L460" s="197">
        <f t="shared" si="58"/>
        <v>65118146.576591328</v>
      </c>
    </row>
    <row r="461" spans="2:12">
      <c r="B461">
        <v>24940183.721427046</v>
      </c>
      <c r="C461">
        <v>5612674.3369853813</v>
      </c>
      <c r="D461">
        <v>1.2498855555894649E-2</v>
      </c>
      <c r="E461">
        <v>0.37677694021423991</v>
      </c>
      <c r="F461" s="198">
        <f t="shared" si="52"/>
        <v>-7182274.3369853813</v>
      </c>
      <c r="G461" s="196">
        <f t="shared" si="53"/>
        <v>-7085776.9511755463</v>
      </c>
      <c r="H461" s="196">
        <f t="shared" si="54"/>
        <v>2045867.5925242309</v>
      </c>
      <c r="I461" s="196">
        <f t="shared" si="55"/>
        <v>7287379.1807762459</v>
      </c>
      <c r="J461" s="196">
        <f t="shared" si="56"/>
        <v>15196540.271053767</v>
      </c>
      <c r="K461" s="196">
        <f t="shared" si="57"/>
        <v>21970370.247176152</v>
      </c>
      <c r="L461" s="197">
        <f t="shared" si="58"/>
        <v>32232106.003369465</v>
      </c>
    </row>
    <row r="462" spans="2:12">
      <c r="B462">
        <v>17217474.898525957</v>
      </c>
      <c r="C462">
        <v>4826715.903195288</v>
      </c>
      <c r="D462">
        <v>2.5099948118533888E-2</v>
      </c>
      <c r="E462">
        <v>0.3460875270851772</v>
      </c>
      <c r="F462" s="198">
        <f t="shared" si="52"/>
        <v>-6396315.903195288</v>
      </c>
      <c r="G462" s="196">
        <f t="shared" si="53"/>
        <v>-10218902.455385512</v>
      </c>
      <c r="H462" s="196">
        <f t="shared" si="54"/>
        <v>-5677162.4205710925</v>
      </c>
      <c r="I462" s="196">
        <f t="shared" si="55"/>
        <v>-1845859.778318343</v>
      </c>
      <c r="J462" s="196">
        <f t="shared" si="56"/>
        <v>3651372.1016769586</v>
      </c>
      <c r="K462" s="196">
        <f t="shared" si="57"/>
        <v>8638373.5588010196</v>
      </c>
      <c r="L462" s="197">
        <f t="shared" si="58"/>
        <v>-11848494.896992257</v>
      </c>
    </row>
    <row r="463" spans="2:12">
      <c r="B463">
        <v>18090914.639728997</v>
      </c>
      <c r="C463">
        <v>6729743.3393353075</v>
      </c>
      <c r="D463">
        <v>1.227912228766747E-2</v>
      </c>
      <c r="E463">
        <v>0.28035981322672199</v>
      </c>
      <c r="F463" s="198">
        <f t="shared" si="52"/>
        <v>-8299343.3393353075</v>
      </c>
      <c r="G463" s="196">
        <f t="shared" si="53"/>
        <v>-10311924.798629764</v>
      </c>
      <c r="H463" s="196">
        <f t="shared" si="54"/>
        <v>-5081383.8411760591</v>
      </c>
      <c r="I463" s="196">
        <f t="shared" si="55"/>
        <v>-597004.52770479617</v>
      </c>
      <c r="J463" s="196">
        <f t="shared" si="56"/>
        <v>6651333.5967333866</v>
      </c>
      <c r="K463" s="196">
        <f t="shared" si="57"/>
        <v>13925887.413656779</v>
      </c>
      <c r="L463" s="197">
        <f t="shared" si="58"/>
        <v>-3712435.4964557625</v>
      </c>
    </row>
    <row r="464" spans="2:12">
      <c r="B464">
        <v>15931119.724112675</v>
      </c>
      <c r="C464">
        <v>7665532.3953978084</v>
      </c>
      <c r="D464">
        <v>2.031647694326609E-2</v>
      </c>
      <c r="E464">
        <v>0.30453505050813318</v>
      </c>
      <c r="F464" s="198">
        <f t="shared" si="52"/>
        <v>-9235132.3953978084</v>
      </c>
      <c r="G464" s="196">
        <f t="shared" si="53"/>
        <v>-11004876.092817247</v>
      </c>
      <c r="H464" s="196">
        <f t="shared" si="54"/>
        <v>-7294556.6793922363</v>
      </c>
      <c r="I464" s="196">
        <f t="shared" si="55"/>
        <v>-3618938.4409969663</v>
      </c>
      <c r="J464" s="196">
        <f t="shared" si="56"/>
        <v>1929658.9009696562</v>
      </c>
      <c r="K464" s="196">
        <f t="shared" si="57"/>
        <v>7302127.3059171904</v>
      </c>
      <c r="L464" s="197">
        <f t="shared" si="58"/>
        <v>-21921717.401717417</v>
      </c>
    </row>
    <row r="465" spans="2:12">
      <c r="B465">
        <v>17797936.948759422</v>
      </c>
      <c r="C465">
        <v>7334147.1602526931</v>
      </c>
      <c r="D465">
        <v>2.3913998840296637E-2</v>
      </c>
      <c r="E465">
        <v>0.36512649922177803</v>
      </c>
      <c r="F465" s="198">
        <f t="shared" si="52"/>
        <v>-8903747.160252694</v>
      </c>
      <c r="G465" s="196">
        <f t="shared" si="53"/>
        <v>-9857084.4367527142</v>
      </c>
      <c r="H465" s="196">
        <f t="shared" si="54"/>
        <v>-4951045.5998488814</v>
      </c>
      <c r="I465" s="196">
        <f t="shared" si="55"/>
        <v>-1077763.5868077667</v>
      </c>
      <c r="J465" s="196">
        <f t="shared" si="56"/>
        <v>4370219.6519146841</v>
      </c>
      <c r="K465" s="196">
        <f t="shared" si="57"/>
        <v>9165576.8973387387</v>
      </c>
      <c r="L465" s="197">
        <f t="shared" si="58"/>
        <v>-11253844.234408634</v>
      </c>
    </row>
    <row r="466" spans="2:12">
      <c r="B466">
        <v>28223364.970854826</v>
      </c>
      <c r="C466">
        <v>7920560.319833979</v>
      </c>
      <c r="D466">
        <v>1.0688497573778497E-2</v>
      </c>
      <c r="E466">
        <v>0.26675923947874386</v>
      </c>
      <c r="F466" s="198">
        <f t="shared" si="52"/>
        <v>-9490160.319833979</v>
      </c>
      <c r="G466" s="196">
        <f t="shared" si="53"/>
        <v>-6375309.4070252171</v>
      </c>
      <c r="H466" s="196">
        <f t="shared" si="54"/>
        <v>6123070.8099003956</v>
      </c>
      <c r="I466" s="196">
        <f t="shared" si="55"/>
        <v>14214125.013772268</v>
      </c>
      <c r="J466" s="196">
        <f t="shared" si="56"/>
        <v>28152825.163370956</v>
      </c>
      <c r="K466" s="196">
        <f t="shared" si="57"/>
        <v>42394174.352708697</v>
      </c>
      <c r="L466" s="197">
        <f t="shared" si="58"/>
        <v>75018725.612893119</v>
      </c>
    </row>
    <row r="467" spans="2:12">
      <c r="B467">
        <v>24800103.762932219</v>
      </c>
      <c r="C467">
        <v>6574419.3853572197</v>
      </c>
      <c r="D467">
        <v>2.5583971678823203E-2</v>
      </c>
      <c r="E467">
        <v>0.28840296639912105</v>
      </c>
      <c r="F467" s="198">
        <f t="shared" si="52"/>
        <v>-8144019.3853572197</v>
      </c>
      <c r="G467" s="196">
        <f t="shared" si="53"/>
        <v>-7755014.2792958347</v>
      </c>
      <c r="H467" s="196">
        <f t="shared" si="54"/>
        <v>1832598.3775319362</v>
      </c>
      <c r="I467" s="196">
        <f t="shared" si="55"/>
        <v>8243184.0377605595</v>
      </c>
      <c r="J467" s="196">
        <f t="shared" si="56"/>
        <v>18902326.461504471</v>
      </c>
      <c r="K467" s="196">
        <f t="shared" si="57"/>
        <v>29440423.215656258</v>
      </c>
      <c r="L467" s="197">
        <f t="shared" si="58"/>
        <v>42519498.427800171</v>
      </c>
    </row>
    <row r="468" spans="2:12">
      <c r="B468">
        <v>16221808.526871547</v>
      </c>
      <c r="C468">
        <v>5056062.5019074064</v>
      </c>
      <c r="D468">
        <v>2.147801141392254E-2</v>
      </c>
      <c r="E468">
        <v>0.28847163304544204</v>
      </c>
      <c r="F468" s="198">
        <f t="shared" si="52"/>
        <v>-6625662.5019074064</v>
      </c>
      <c r="G468" s="196">
        <f t="shared" si="53"/>
        <v>-11036810.121501185</v>
      </c>
      <c r="H468" s="196">
        <f t="shared" si="54"/>
        <v>-7188270.3152910955</v>
      </c>
      <c r="I468" s="196">
        <f t="shared" si="55"/>
        <v>-3383157.6481428067</v>
      </c>
      <c r="J468" s="196">
        <f t="shared" si="56"/>
        <v>2551947.622332199</v>
      </c>
      <c r="K468" s="196">
        <f t="shared" si="57"/>
        <v>8441990.1026184428</v>
      </c>
      <c r="L468" s="197">
        <f t="shared" si="58"/>
        <v>-17239962.861891851</v>
      </c>
    </row>
    <row r="469" spans="2:12">
      <c r="B469">
        <v>16870479.445783868</v>
      </c>
      <c r="C469">
        <v>5483855.7084871978</v>
      </c>
      <c r="D469">
        <v>2.3339030121768852E-2</v>
      </c>
      <c r="E469">
        <v>0.33430433057649467</v>
      </c>
      <c r="F469" s="198">
        <f t="shared" si="52"/>
        <v>-7053455.7084871978</v>
      </c>
      <c r="G469" s="196">
        <f t="shared" si="53"/>
        <v>-10427090.56503538</v>
      </c>
      <c r="H469" s="196">
        <f t="shared" si="54"/>
        <v>-6090895.7746521309</v>
      </c>
      <c r="I469" s="196">
        <f t="shared" si="55"/>
        <v>-2284731.6831267779</v>
      </c>
      <c r="J469" s="196">
        <f t="shared" si="56"/>
        <v>3253144.9789194651</v>
      </c>
      <c r="K469" s="196">
        <f t="shared" si="57"/>
        <v>8370724.1258711675</v>
      </c>
      <c r="L469" s="197">
        <f t="shared" si="58"/>
        <v>-14232304.626510855</v>
      </c>
    </row>
    <row r="470" spans="2:12">
      <c r="B470">
        <v>27567827.387310401</v>
      </c>
      <c r="C470">
        <v>4722891.9339579456</v>
      </c>
      <c r="D470">
        <v>2.5289162877285071E-2</v>
      </c>
      <c r="E470">
        <v>0.31057771538438061</v>
      </c>
      <c r="F470" s="198">
        <f t="shared" si="52"/>
        <v>-6292491.9339579456</v>
      </c>
      <c r="G470" s="196">
        <f t="shared" si="53"/>
        <v>-6571157.2354442142</v>
      </c>
      <c r="H470" s="196">
        <f t="shared" si="54"/>
        <v>4615347.7333391923</v>
      </c>
      <c r="I470" s="196">
        <f t="shared" si="55"/>
        <v>11435375.057016596</v>
      </c>
      <c r="J470" s="196">
        <f t="shared" si="56"/>
        <v>22636770.966202464</v>
      </c>
      <c r="K470" s="196">
        <f t="shared" si="57"/>
        <v>33321750.274307858</v>
      </c>
      <c r="L470" s="197">
        <f t="shared" si="58"/>
        <v>59145594.861463949</v>
      </c>
    </row>
    <row r="471" spans="2:12">
      <c r="B471">
        <v>17890408.032471694</v>
      </c>
      <c r="C471">
        <v>7264519.1808832055</v>
      </c>
      <c r="D471">
        <v>1.8352916043580431E-2</v>
      </c>
      <c r="E471">
        <v>0.2598193304239021</v>
      </c>
      <c r="F471" s="198">
        <f t="shared" si="52"/>
        <v>-8834119.1808832064</v>
      </c>
      <c r="G471" s="196">
        <f t="shared" si="53"/>
        <v>-10604214.798122164</v>
      </c>
      <c r="H471" s="196">
        <f t="shared" si="54"/>
        <v>-5597431.3406336727</v>
      </c>
      <c r="I471" s="196">
        <f t="shared" si="55"/>
        <v>-1086672.652794183</v>
      </c>
      <c r="J471" s="196">
        <f t="shared" si="56"/>
        <v>6434323.9307987634</v>
      </c>
      <c r="K471" s="196">
        <f t="shared" si="57"/>
        <v>14229993.319850316</v>
      </c>
      <c r="L471" s="197">
        <f t="shared" si="58"/>
        <v>-5458120.7217841465</v>
      </c>
    </row>
    <row r="472" spans="2:12">
      <c r="B472">
        <v>16147190.771202734</v>
      </c>
      <c r="C472">
        <v>4635959.9597155675</v>
      </c>
      <c r="D472">
        <v>2.7878963591418192E-2</v>
      </c>
      <c r="E472">
        <v>0.34483779412213511</v>
      </c>
      <c r="F472" s="198">
        <f t="shared" si="52"/>
        <v>-6205559.9597155675</v>
      </c>
      <c r="G472" s="196">
        <f t="shared" si="53"/>
        <v>-10641109.882403743</v>
      </c>
      <c r="H472" s="196">
        <f t="shared" si="54"/>
        <v>-6774454.3220475595</v>
      </c>
      <c r="I472" s="196">
        <f t="shared" si="55"/>
        <v>-3192798.0838943291</v>
      </c>
      <c r="J472" s="196">
        <f t="shared" si="56"/>
        <v>1857308.2226070701</v>
      </c>
      <c r="K472" s="196">
        <f t="shared" si="57"/>
        <v>6454638.5709972242</v>
      </c>
      <c r="L472" s="197">
        <f t="shared" si="58"/>
        <v>-18501975.454456903</v>
      </c>
    </row>
    <row r="473" spans="2:12">
      <c r="B473">
        <v>26798760.948515274</v>
      </c>
      <c r="C473">
        <v>4965834.5286416207</v>
      </c>
      <c r="D473">
        <v>2.6770531327249977E-2</v>
      </c>
      <c r="E473">
        <v>0.31577349162266916</v>
      </c>
      <c r="F473" s="198">
        <f t="shared" si="52"/>
        <v>-6535434.5286416207</v>
      </c>
      <c r="G473" s="196">
        <f t="shared" si="53"/>
        <v>-6851151.4880272318</v>
      </c>
      <c r="H473" s="196">
        <f t="shared" si="54"/>
        <v>3755577.4257537359</v>
      </c>
      <c r="I473" s="196">
        <f t="shared" si="55"/>
        <v>10261345.25179011</v>
      </c>
      <c r="J473" s="196">
        <f t="shared" si="56"/>
        <v>20850537.848664716</v>
      </c>
      <c r="K473" s="196">
        <f t="shared" si="57"/>
        <v>30869839.964764867</v>
      </c>
      <c r="L473" s="197">
        <f t="shared" si="58"/>
        <v>52350714.474304572</v>
      </c>
    </row>
    <row r="474" spans="2:12">
      <c r="B474">
        <v>21784264.656514175</v>
      </c>
      <c r="C474">
        <v>6593234.0464491714</v>
      </c>
      <c r="D474">
        <v>1.6820886867885371E-2</v>
      </c>
      <c r="E474">
        <v>0.32728202154606767</v>
      </c>
      <c r="F474" s="198">
        <f t="shared" si="52"/>
        <v>-8162834.0464491714</v>
      </c>
      <c r="G474" s="196">
        <f t="shared" si="53"/>
        <v>-8583672.0197540913</v>
      </c>
      <c r="H474" s="196">
        <f t="shared" si="54"/>
        <v>-1090107.7145745831</v>
      </c>
      <c r="I474" s="196">
        <f t="shared" si="55"/>
        <v>4015774.0988463038</v>
      </c>
      <c r="J474" s="196">
        <f t="shared" si="56"/>
        <v>11972610.474169893</v>
      </c>
      <c r="K474" s="196">
        <f t="shared" si="57"/>
        <v>19377406.139158379</v>
      </c>
      <c r="L474" s="197">
        <f t="shared" si="58"/>
        <v>17529176.93139673</v>
      </c>
    </row>
    <row r="475" spans="2:12">
      <c r="B475">
        <v>28891720.328379162</v>
      </c>
      <c r="C475">
        <v>6760643.3301797546</v>
      </c>
      <c r="D475">
        <v>2.9098483230079041E-2</v>
      </c>
      <c r="E475">
        <v>0.28801843317972353</v>
      </c>
      <c r="F475" s="198">
        <f t="shared" si="52"/>
        <v>-8330243.3301797546</v>
      </c>
      <c r="G475" s="196">
        <f t="shared" si="53"/>
        <v>-6218879.3200824121</v>
      </c>
      <c r="H475" s="196">
        <f t="shared" si="54"/>
        <v>6063386.5990179665</v>
      </c>
      <c r="I475" s="196">
        <f t="shared" si="55"/>
        <v>13703332.001973942</v>
      </c>
      <c r="J475" s="196">
        <f t="shared" si="56"/>
        <v>26594926.445989031</v>
      </c>
      <c r="K475" s="196">
        <f t="shared" si="57"/>
        <v>39337043.738529384</v>
      </c>
      <c r="L475" s="197">
        <f t="shared" si="58"/>
        <v>71149566.135248154</v>
      </c>
    </row>
    <row r="476" spans="2:12">
      <c r="B476">
        <v>15227515.48814356</v>
      </c>
      <c r="C476">
        <v>8658726.7677846625</v>
      </c>
      <c r="D476">
        <v>2.7158726767784656E-2</v>
      </c>
      <c r="E476">
        <v>0.29043549913022249</v>
      </c>
      <c r="F476" s="198">
        <f t="shared" si="52"/>
        <v>-10228326.767784663</v>
      </c>
      <c r="G476" s="196">
        <f t="shared" si="53"/>
        <v>-11438720.93560783</v>
      </c>
      <c r="H476" s="196">
        <f t="shared" si="54"/>
        <v>-8315412.6019765073</v>
      </c>
      <c r="I476" s="196">
        <f t="shared" si="55"/>
        <v>-4846214.4558698144</v>
      </c>
      <c r="J476" s="196">
        <f t="shared" si="56"/>
        <v>460670.80019634962</v>
      </c>
      <c r="K476" s="196">
        <f t="shared" si="57"/>
        <v>5716467.7398688355</v>
      </c>
      <c r="L476" s="197">
        <f t="shared" si="58"/>
        <v>-28651536.221173629</v>
      </c>
    </row>
    <row r="477" spans="2:12">
      <c r="B477">
        <v>29196142.460402235</v>
      </c>
      <c r="C477">
        <v>8364970.8548234506</v>
      </c>
      <c r="D477">
        <v>1.1765800958281197E-2</v>
      </c>
      <c r="E477">
        <v>0.34297006134220409</v>
      </c>
      <c r="F477" s="198">
        <f t="shared" si="52"/>
        <v>-9934570.8548234515</v>
      </c>
      <c r="G477" s="196">
        <f t="shared" si="53"/>
        <v>-5659999.1450368324</v>
      </c>
      <c r="H477" s="196">
        <f t="shared" si="54"/>
        <v>6380027.3302262556</v>
      </c>
      <c r="I477" s="196">
        <f t="shared" si="55"/>
        <v>13081543.285865495</v>
      </c>
      <c r="J477" s="196">
        <f t="shared" si="56"/>
        <v>23840933.388461579</v>
      </c>
      <c r="K477" s="196">
        <f t="shared" si="57"/>
        <v>33570821.547162309</v>
      </c>
      <c r="L477" s="197">
        <f t="shared" si="58"/>
        <v>61278755.551855356</v>
      </c>
    </row>
    <row r="478" spans="2:12">
      <c r="B478">
        <v>28013702.810754724</v>
      </c>
      <c r="C478">
        <v>6991637.9284035768</v>
      </c>
      <c r="D478">
        <v>2.1174657429731132E-2</v>
      </c>
      <c r="E478">
        <v>0.33995330668050172</v>
      </c>
      <c r="F478" s="198">
        <f t="shared" si="52"/>
        <v>-8561237.9284035768</v>
      </c>
      <c r="G478" s="196">
        <f t="shared" si="53"/>
        <v>-6217815.5791637441</v>
      </c>
      <c r="H478" s="196">
        <f t="shared" si="54"/>
        <v>4968288.2480438454</v>
      </c>
      <c r="I478" s="196">
        <f t="shared" si="55"/>
        <v>11385035.964167511</v>
      </c>
      <c r="J478" s="196">
        <f t="shared" si="56"/>
        <v>21642760.505415592</v>
      </c>
      <c r="K478" s="196">
        <f t="shared" si="57"/>
        <v>30970170.72506652</v>
      </c>
      <c r="L478" s="197">
        <f t="shared" si="58"/>
        <v>54187201.935126148</v>
      </c>
    </row>
    <row r="479" spans="2:12">
      <c r="B479">
        <v>22943357.646412551</v>
      </c>
      <c r="C479">
        <v>5287331.7667165138</v>
      </c>
      <c r="D479">
        <v>1.445631275368511E-2</v>
      </c>
      <c r="E479">
        <v>0.30853144932401499</v>
      </c>
      <c r="F479" s="198">
        <f t="shared" si="52"/>
        <v>-6856931.7667165138</v>
      </c>
      <c r="G479" s="196">
        <f t="shared" si="53"/>
        <v>-8241369.6970368056</v>
      </c>
      <c r="H479" s="196">
        <f t="shared" si="54"/>
        <v>137637.18523708306</v>
      </c>
      <c r="I479" s="196">
        <f t="shared" si="55"/>
        <v>5788770.0891108923</v>
      </c>
      <c r="J479" s="196">
        <f t="shared" si="56"/>
        <v>14886135.81914708</v>
      </c>
      <c r="K479" s="196">
        <f t="shared" si="57"/>
        <v>23603518.218434267</v>
      </c>
      <c r="L479" s="197">
        <f t="shared" si="58"/>
        <v>29317759.848176003</v>
      </c>
    </row>
    <row r="480" spans="2:12">
      <c r="B480">
        <v>15863368.63307596</v>
      </c>
      <c r="C480">
        <v>4886455.8854945526</v>
      </c>
      <c r="D480">
        <v>2.6486098818933684E-2</v>
      </c>
      <c r="E480">
        <v>0.37941831720938751</v>
      </c>
      <c r="F480" s="198">
        <f t="shared" si="52"/>
        <v>-6456055.8854945526</v>
      </c>
      <c r="G480" s="196">
        <f t="shared" si="53"/>
        <v>-10468189.143506397</v>
      </c>
      <c r="H480" s="196">
        <f t="shared" si="54"/>
        <v>-6679957.7338298047</v>
      </c>
      <c r="I480" s="196">
        <f t="shared" si="55"/>
        <v>-3248632.0137452129</v>
      </c>
      <c r="J480" s="196">
        <f t="shared" si="56"/>
        <v>1297078.8936720586</v>
      </c>
      <c r="K480" s="196">
        <f t="shared" si="57"/>
        <v>5228305.1982391747</v>
      </c>
      <c r="L480" s="197">
        <f t="shared" si="58"/>
        <v>-20327450.684664734</v>
      </c>
    </row>
    <row r="481" spans="2:12">
      <c r="B481">
        <v>15900906.399731437</v>
      </c>
      <c r="C481">
        <v>8336680.1965392008</v>
      </c>
      <c r="D481">
        <v>1.5584887234107486E-2</v>
      </c>
      <c r="E481">
        <v>0.29629047517319257</v>
      </c>
      <c r="F481" s="198">
        <f t="shared" si="52"/>
        <v>-9906280.1965392008</v>
      </c>
      <c r="G481" s="196">
        <f t="shared" si="53"/>
        <v>-11056913.522771109</v>
      </c>
      <c r="H481" s="196">
        <f t="shared" si="54"/>
        <v>-7338591.3280225741</v>
      </c>
      <c r="I481" s="196">
        <f t="shared" si="55"/>
        <v>-3625600.569059799</v>
      </c>
      <c r="J481" s="196">
        <f t="shared" si="56"/>
        <v>2067033.5339949247</v>
      </c>
      <c r="K481" s="196">
        <f t="shared" si="57"/>
        <v>7649393.8729755683</v>
      </c>
      <c r="L481" s="197">
        <f t="shared" si="58"/>
        <v>-22210958.20942219</v>
      </c>
    </row>
    <row r="482" spans="2:12">
      <c r="B482">
        <v>21114993.743705556</v>
      </c>
      <c r="C482">
        <v>4873821.2225714894</v>
      </c>
      <c r="D482">
        <v>2.0296945097201452E-2</v>
      </c>
      <c r="E482">
        <v>0.35386059144871362</v>
      </c>
      <c r="F482" s="198">
        <f t="shared" si="52"/>
        <v>-6443421.2225714894</v>
      </c>
      <c r="G482" s="196">
        <f t="shared" si="53"/>
        <v>-8690682.623764459</v>
      </c>
      <c r="H482" s="196">
        <f t="shared" si="54"/>
        <v>-1768387.2084340153</v>
      </c>
      <c r="I482" s="196">
        <f t="shared" si="55"/>
        <v>2900011.0920586712</v>
      </c>
      <c r="J482" s="196">
        <f t="shared" si="56"/>
        <v>9876956.7273450047</v>
      </c>
      <c r="K482" s="196">
        <f t="shared" si="57"/>
        <v>16103075.662034176</v>
      </c>
      <c r="L482" s="197">
        <f t="shared" si="58"/>
        <v>11977552.42666789</v>
      </c>
    </row>
    <row r="483" spans="2:12">
      <c r="B483">
        <v>21829126.865443893</v>
      </c>
      <c r="C483">
        <v>5461058.3819086272</v>
      </c>
      <c r="D483">
        <v>1.7427594836268195E-2</v>
      </c>
      <c r="E483">
        <v>0.39116031373027743</v>
      </c>
      <c r="F483" s="198">
        <f t="shared" si="52"/>
        <v>-7030658.3819086272</v>
      </c>
      <c r="G483" s="196">
        <f t="shared" si="53"/>
        <v>-8178218.5423019696</v>
      </c>
      <c r="H483" s="196">
        <f t="shared" si="54"/>
        <v>-963495.30448522069</v>
      </c>
      <c r="I483" s="196">
        <f t="shared" si="55"/>
        <v>3521982.2907944825</v>
      </c>
      <c r="J483" s="196">
        <f t="shared" si="56"/>
        <v>9965256.8608676251</v>
      </c>
      <c r="K483" s="196">
        <f t="shared" si="57"/>
        <v>15372083.576289209</v>
      </c>
      <c r="L483" s="197">
        <f t="shared" si="58"/>
        <v>12686950.499255499</v>
      </c>
    </row>
    <row r="484" spans="2:12">
      <c r="B484">
        <v>16107364.116336558</v>
      </c>
      <c r="C484">
        <v>7269463.179418318</v>
      </c>
      <c r="D484">
        <v>2.0349436933500165E-2</v>
      </c>
      <c r="E484">
        <v>0.37047791985839412</v>
      </c>
      <c r="F484" s="198">
        <f t="shared" si="52"/>
        <v>-8839063.179418318</v>
      </c>
      <c r="G484" s="196">
        <f t="shared" si="53"/>
        <v>-10411301.517724305</v>
      </c>
      <c r="H484" s="196">
        <f t="shared" si="54"/>
        <v>-6443950.2227631221</v>
      </c>
      <c r="I484" s="196">
        <f t="shared" si="55"/>
        <v>-2920739.8238026532</v>
      </c>
      <c r="J484" s="196">
        <f t="shared" si="56"/>
        <v>1849328.8289784302</v>
      </c>
      <c r="K484" s="196">
        <f t="shared" si="57"/>
        <v>6026535.4379180809</v>
      </c>
      <c r="L484" s="197">
        <f t="shared" si="58"/>
        <v>-20739190.476811886</v>
      </c>
    </row>
    <row r="485" spans="2:12">
      <c r="B485">
        <v>20036469.618823819</v>
      </c>
      <c r="C485">
        <v>7883754.9974059258</v>
      </c>
      <c r="D485">
        <v>1.4297616504409924E-2</v>
      </c>
      <c r="E485">
        <v>0.32022766808069092</v>
      </c>
      <c r="F485" s="198">
        <f t="shared" si="52"/>
        <v>-9453354.9974059258</v>
      </c>
      <c r="G485" s="196">
        <f t="shared" si="53"/>
        <v>-9273817.9184471518</v>
      </c>
      <c r="H485" s="196">
        <f t="shared" si="54"/>
        <v>-2829908.7169366693</v>
      </c>
      <c r="I485" s="196">
        <f t="shared" si="55"/>
        <v>1907014.627073264</v>
      </c>
      <c r="J485" s="196">
        <f t="shared" si="56"/>
        <v>9247872.6953659579</v>
      </c>
      <c r="K485" s="196">
        <f t="shared" si="57"/>
        <v>16162676.534858366</v>
      </c>
      <c r="L485" s="197">
        <f t="shared" si="58"/>
        <v>5760482.2245078441</v>
      </c>
    </row>
    <row r="486" spans="2:12">
      <c r="B486">
        <v>22374797.814874724</v>
      </c>
      <c r="C486">
        <v>7423001.8005920593</v>
      </c>
      <c r="D486">
        <v>1.7348857081820122E-2</v>
      </c>
      <c r="E486">
        <v>0.39881893368327892</v>
      </c>
      <c r="F486" s="198">
        <f t="shared" si="52"/>
        <v>-8992601.8005920593</v>
      </c>
      <c r="G486" s="196">
        <f t="shared" si="53"/>
        <v>-7937319.1889600409</v>
      </c>
      <c r="H486" s="196">
        <f t="shared" si="54"/>
        <v>-456478.85925254662</v>
      </c>
      <c r="I486" s="196">
        <f t="shared" si="55"/>
        <v>4053812.5132388962</v>
      </c>
      <c r="J486" s="196">
        <f t="shared" si="56"/>
        <v>10512150.474217942</v>
      </c>
      <c r="K486" s="196">
        <f t="shared" si="57"/>
        <v>15858752.775729684</v>
      </c>
      <c r="L486" s="197">
        <f t="shared" si="58"/>
        <v>13038315.914381877</v>
      </c>
    </row>
    <row r="487" spans="2:12">
      <c r="B487">
        <v>27236854.152043216</v>
      </c>
      <c r="C487">
        <v>6907040.620136112</v>
      </c>
      <c r="D487">
        <v>2.4394970549638351E-2</v>
      </c>
      <c r="E487">
        <v>0.33170873134556111</v>
      </c>
      <c r="F487" s="198">
        <f t="shared" si="52"/>
        <v>-8476640.620136112</v>
      </c>
      <c r="G487" s="196">
        <f t="shared" si="53"/>
        <v>-6581107.8800519649</v>
      </c>
      <c r="H487" s="196">
        <f t="shared" si="54"/>
        <v>4166318.2479511714</v>
      </c>
      <c r="I487" s="196">
        <f t="shared" si="55"/>
        <v>10520909.246951997</v>
      </c>
      <c r="J487" s="196">
        <f t="shared" si="56"/>
        <v>20718626.146840744</v>
      </c>
      <c r="K487" s="196">
        <f t="shared" si="57"/>
        <v>30120529.54203387</v>
      </c>
      <c r="L487" s="197">
        <f t="shared" si="58"/>
        <v>50468634.683589704</v>
      </c>
    </row>
    <row r="488" spans="2:12">
      <c r="B488">
        <v>16766563.921018098</v>
      </c>
      <c r="C488">
        <v>5155903.8056581318</v>
      </c>
      <c r="D488">
        <v>1.1989806817835017E-2</v>
      </c>
      <c r="E488">
        <v>0.39554124576555683</v>
      </c>
      <c r="F488" s="198">
        <f t="shared" si="52"/>
        <v>-6725503.8056581318</v>
      </c>
      <c r="G488" s="196">
        <f t="shared" si="53"/>
        <v>-9937094.6903376933</v>
      </c>
      <c r="H488" s="196">
        <f t="shared" si="54"/>
        <v>-5485737.8035656251</v>
      </c>
      <c r="I488" s="196">
        <f t="shared" si="55"/>
        <v>-1898995.643443011</v>
      </c>
      <c r="J488" s="196">
        <f t="shared" si="56"/>
        <v>2845841.049635265</v>
      </c>
      <c r="K488" s="196">
        <f t="shared" si="57"/>
        <v>6839233.4547933759</v>
      </c>
      <c r="L488" s="197">
        <f t="shared" si="58"/>
        <v>-14362257.438575819</v>
      </c>
    </row>
    <row r="489" spans="2:12">
      <c r="B489">
        <v>29084902.493362226</v>
      </c>
      <c r="C489">
        <v>4536667.9891354106</v>
      </c>
      <c r="D489">
        <v>2.1005584887234106E-2</v>
      </c>
      <c r="E489">
        <v>0.33607593005157632</v>
      </c>
      <c r="F489" s="198">
        <f t="shared" si="52"/>
        <v>-6106267.9891354106</v>
      </c>
      <c r="G489" s="196">
        <f t="shared" si="53"/>
        <v>-5833748.3629623875</v>
      </c>
      <c r="H489" s="196">
        <f t="shared" si="54"/>
        <v>6062935.8238218408</v>
      </c>
      <c r="I489" s="196">
        <f t="shared" si="55"/>
        <v>12808974.070477592</v>
      </c>
      <c r="J489" s="196">
        <f t="shared" si="56"/>
        <v>23691198.785731845</v>
      </c>
      <c r="K489" s="196">
        <f t="shared" si="57"/>
        <v>33646405.030669108</v>
      </c>
      <c r="L489" s="197">
        <f t="shared" si="58"/>
        <v>64269497.358602583</v>
      </c>
    </row>
    <row r="490" spans="2:12">
      <c r="B490">
        <v>17145146.031067841</v>
      </c>
      <c r="C490">
        <v>6071504.8677022615</v>
      </c>
      <c r="D490">
        <v>1.456190679647206E-2</v>
      </c>
      <c r="E490">
        <v>0.2847041230506302</v>
      </c>
      <c r="F490" s="198">
        <f t="shared" si="52"/>
        <v>-7641104.8677022615</v>
      </c>
      <c r="G490" s="196">
        <f t="shared" si="53"/>
        <v>-10663431.245477648</v>
      </c>
      <c r="H490" s="196">
        <f t="shared" si="54"/>
        <v>-6112090.5607876889</v>
      </c>
      <c r="I490" s="196">
        <f t="shared" si="55"/>
        <v>-1967487.6115724493</v>
      </c>
      <c r="J490" s="196">
        <f t="shared" si="56"/>
        <v>4620573.7832816187</v>
      </c>
      <c r="K490" s="196">
        <f t="shared" si="57"/>
        <v>11191923.155268099</v>
      </c>
      <c r="L490" s="197">
        <f t="shared" si="58"/>
        <v>-10571617.346990328</v>
      </c>
    </row>
    <row r="491" spans="2:12">
      <c r="B491">
        <v>22207708.975493636</v>
      </c>
      <c r="C491">
        <v>4507141.331217383</v>
      </c>
      <c r="D491">
        <v>1.4065675832392346E-2</v>
      </c>
      <c r="E491">
        <v>0.25409253212073124</v>
      </c>
      <c r="F491" s="198">
        <f t="shared" si="52"/>
        <v>-6076741.331217383</v>
      </c>
      <c r="G491" s="196">
        <f t="shared" si="53"/>
        <v>-8890431.8559702747</v>
      </c>
      <c r="H491" s="196">
        <f t="shared" si="54"/>
        <v>-672731.95499222737</v>
      </c>
      <c r="I491" s="196">
        <f t="shared" si="55"/>
        <v>5486698.3445913615</v>
      </c>
      <c r="J491" s="196">
        <f t="shared" si="56"/>
        <v>16070695.273556776</v>
      </c>
      <c r="K491" s="196">
        <f t="shared" si="57"/>
        <v>27115183.746169817</v>
      </c>
      <c r="L491" s="197">
        <f t="shared" si="58"/>
        <v>33032672.22213807</v>
      </c>
    </row>
    <row r="492" spans="2:12">
      <c r="B492">
        <v>18916745.506149478</v>
      </c>
      <c r="C492">
        <v>5113467.8182317577</v>
      </c>
      <c r="D492">
        <v>1.9085360271004364E-2</v>
      </c>
      <c r="E492">
        <v>0.2970641193884091</v>
      </c>
      <c r="F492" s="198">
        <f t="shared" si="52"/>
        <v>-6683067.8182317577</v>
      </c>
      <c r="G492" s="196">
        <f t="shared" si="53"/>
        <v>-9909020.8985648658</v>
      </c>
      <c r="H492" s="196">
        <f t="shared" si="54"/>
        <v>-4213928.6226458354</v>
      </c>
      <c r="I492" s="196">
        <f t="shared" si="55"/>
        <v>369785.0019397522</v>
      </c>
      <c r="J492" s="196">
        <f t="shared" si="56"/>
        <v>7633883.0588600738</v>
      </c>
      <c r="K492" s="196">
        <f t="shared" si="57"/>
        <v>14734011.680296445</v>
      </c>
      <c r="L492" s="197">
        <f t="shared" si="58"/>
        <v>1931662.4016538132</v>
      </c>
    </row>
    <row r="493" spans="2:12">
      <c r="B493">
        <v>16707052.827539902</v>
      </c>
      <c r="C493">
        <v>7202719.1991943121</v>
      </c>
      <c r="D493">
        <v>1.1279335917233803E-2</v>
      </c>
      <c r="E493">
        <v>0.39875026703695793</v>
      </c>
      <c r="F493" s="198">
        <f t="shared" si="52"/>
        <v>-8772319.1991943121</v>
      </c>
      <c r="G493" s="196">
        <f t="shared" si="53"/>
        <v>-9931407.3096406572</v>
      </c>
      <c r="H493" s="196">
        <f t="shared" si="54"/>
        <v>-5503913.6702927304</v>
      </c>
      <c r="I493" s="196">
        <f t="shared" si="55"/>
        <v>-1937378.3952276076</v>
      </c>
      <c r="J493" s="196">
        <f t="shared" si="56"/>
        <v>2753208.3257196941</v>
      </c>
      <c r="K493" s="196">
        <f t="shared" si="57"/>
        <v>6682352.2402469357</v>
      </c>
      <c r="L493" s="197">
        <f t="shared" si="58"/>
        <v>-16709458.008388676</v>
      </c>
    </row>
    <row r="494" spans="2:12">
      <c r="B494">
        <v>26266365.550706506</v>
      </c>
      <c r="C494">
        <v>7515976.4397106841</v>
      </c>
      <c r="D494">
        <v>2.9411603137302768E-2</v>
      </c>
      <c r="E494">
        <v>0.2749076815088351</v>
      </c>
      <c r="F494" s="198">
        <f t="shared" si="52"/>
        <v>-9085576.4397106841</v>
      </c>
      <c r="G494" s="196">
        <f t="shared" si="53"/>
        <v>-7305780.5804123105</v>
      </c>
      <c r="H494" s="196">
        <f t="shared" si="54"/>
        <v>3347400.4071948132</v>
      </c>
      <c r="I494" s="196">
        <f t="shared" si="55"/>
        <v>10429845.120253157</v>
      </c>
      <c r="J494" s="196">
        <f t="shared" si="56"/>
        <v>22446973.103840016</v>
      </c>
      <c r="K494" s="196">
        <f t="shared" si="57"/>
        <v>34576819.734516226</v>
      </c>
      <c r="L494" s="197">
        <f t="shared" si="58"/>
        <v>54409681.34568122</v>
      </c>
    </row>
    <row r="495" spans="2:12">
      <c r="B495">
        <v>21253242.591631822</v>
      </c>
      <c r="C495">
        <v>6167226.1726737265</v>
      </c>
      <c r="D495">
        <v>1.1447187719351787E-2</v>
      </c>
      <c r="E495">
        <v>0.25890377513962221</v>
      </c>
      <c r="F495" s="198">
        <f t="shared" si="52"/>
        <v>-7736826.1726737265</v>
      </c>
      <c r="G495" s="196">
        <f t="shared" si="53"/>
        <v>-9215138.7803138848</v>
      </c>
      <c r="H495" s="196">
        <f t="shared" si="54"/>
        <v>-1676544.0258406946</v>
      </c>
      <c r="I495" s="196">
        <f t="shared" si="55"/>
        <v>4093257.4048061944</v>
      </c>
      <c r="J495" s="196">
        <f t="shared" si="56"/>
        <v>13911227.967671171</v>
      </c>
      <c r="K495" s="196">
        <f t="shared" si="57"/>
        <v>24083892.496456753</v>
      </c>
      <c r="L495" s="197">
        <f t="shared" si="58"/>
        <v>23459868.890105814</v>
      </c>
    </row>
    <row r="496" spans="2:12">
      <c r="B496">
        <v>25439161.351359598</v>
      </c>
      <c r="C496">
        <v>5189138.4624774922</v>
      </c>
      <c r="D496">
        <v>2.431806390575884E-2</v>
      </c>
      <c r="E496">
        <v>0.3262291329691458</v>
      </c>
      <c r="F496" s="198">
        <f t="shared" si="52"/>
        <v>-6758738.4624774922</v>
      </c>
      <c r="G496" s="196">
        <f t="shared" si="53"/>
        <v>-7281983.3702180982</v>
      </c>
      <c r="H496" s="196">
        <f t="shared" si="54"/>
        <v>2402007.0185129992</v>
      </c>
      <c r="I496" s="196">
        <f t="shared" si="55"/>
        <v>8399710.7014135774</v>
      </c>
      <c r="J496" s="196">
        <f t="shared" si="56"/>
        <v>17986505.599270631</v>
      </c>
      <c r="K496" s="196">
        <f t="shared" si="57"/>
        <v>26909630.466731038</v>
      </c>
      <c r="L496" s="197">
        <f t="shared" si="58"/>
        <v>41657131.953232653</v>
      </c>
    </row>
    <row r="497" spans="2:12">
      <c r="B497">
        <v>22521744.438001648</v>
      </c>
      <c r="C497">
        <v>8199621.570482498</v>
      </c>
      <c r="D497">
        <v>1.3956419568468277E-2</v>
      </c>
      <c r="E497">
        <v>0.27101657155064546</v>
      </c>
      <c r="F497" s="198">
        <f t="shared" si="52"/>
        <v>-9769221.570482498</v>
      </c>
      <c r="G497" s="196">
        <f t="shared" si="53"/>
        <v>-8646829.7601246182</v>
      </c>
      <c r="H497" s="196">
        <f t="shared" si="54"/>
        <v>-306052.86970501486</v>
      </c>
      <c r="I497" s="196">
        <f t="shared" si="55"/>
        <v>5726214.9796103872</v>
      </c>
      <c r="J497" s="196">
        <f t="shared" si="56"/>
        <v>15881385.890258346</v>
      </c>
      <c r="K497" s="196">
        <f t="shared" si="57"/>
        <v>26203120.17255633</v>
      </c>
      <c r="L497" s="197">
        <f t="shared" si="58"/>
        <v>29088616.842112932</v>
      </c>
    </row>
    <row r="498" spans="2:12">
      <c r="B498">
        <v>18606372.264778588</v>
      </c>
      <c r="C498">
        <v>5678319.6508682519</v>
      </c>
      <c r="D498">
        <v>1.4734031189916685E-2</v>
      </c>
      <c r="E498">
        <v>0.35724356822412795</v>
      </c>
      <c r="F498" s="198">
        <f t="shared" si="52"/>
        <v>-7247919.6508682519</v>
      </c>
      <c r="G498" s="196">
        <f t="shared" si="53"/>
        <v>-9553638.1569266301</v>
      </c>
      <c r="H498" s="196">
        <f t="shared" si="54"/>
        <v>-4067632.7863817113</v>
      </c>
      <c r="I498" s="196">
        <f t="shared" si="55"/>
        <v>54688.763682562669</v>
      </c>
      <c r="J498" s="196">
        <f t="shared" si="56"/>
        <v>6009545.3339452241</v>
      </c>
      <c r="K498" s="196">
        <f t="shared" si="57"/>
        <v>11308422.228169406</v>
      </c>
      <c r="L498" s="197">
        <f t="shared" si="58"/>
        <v>-3496534.2683794014</v>
      </c>
    </row>
    <row r="499" spans="2:12">
      <c r="B499">
        <v>27098605.304116946</v>
      </c>
      <c r="C499">
        <v>7245567.1864986112</v>
      </c>
      <c r="D499">
        <v>2.9989013336588641E-2</v>
      </c>
      <c r="E499">
        <v>0.37922147282326735</v>
      </c>
      <c r="F499" s="198">
        <f t="shared" si="52"/>
        <v>-8815167.1864986122</v>
      </c>
      <c r="G499" s="196">
        <f t="shared" si="53"/>
        <v>-6460323.5855132146</v>
      </c>
      <c r="H499" s="196">
        <f t="shared" si="54"/>
        <v>3612239.7980674412</v>
      </c>
      <c r="I499" s="196">
        <f t="shared" si="55"/>
        <v>9143201.2921818066</v>
      </c>
      <c r="J499" s="196">
        <f t="shared" si="56"/>
        <v>17577733.31095453</v>
      </c>
      <c r="K499" s="196">
        <f t="shared" si="57"/>
        <v>24761792.132496208</v>
      </c>
      <c r="L499" s="197">
        <f t="shared" si="58"/>
        <v>39819475.761688158</v>
      </c>
    </row>
    <row r="500" spans="2:12">
      <c r="B500">
        <v>22657704.397717215</v>
      </c>
      <c r="C500">
        <v>4684987.945188757</v>
      </c>
      <c r="D500">
        <v>2.1452986236152227E-2</v>
      </c>
      <c r="E500">
        <v>0.31909237952818387</v>
      </c>
      <c r="F500" s="198">
        <f t="shared" si="52"/>
        <v>-6254587.945188757</v>
      </c>
      <c r="G500" s="196">
        <f t="shared" si="53"/>
        <v>-8345524.7606952982</v>
      </c>
      <c r="H500" s="196">
        <f t="shared" si="54"/>
        <v>-321300.61648418906</v>
      </c>
      <c r="I500" s="196">
        <f t="shared" si="55"/>
        <v>5075897.1293831067</v>
      </c>
      <c r="J500" s="196">
        <f t="shared" si="56"/>
        <v>13625421.424433131</v>
      </c>
      <c r="K500" s="196">
        <f t="shared" si="57"/>
        <v>21683149.654896434</v>
      </c>
      <c r="L500" s="197">
        <f t="shared" si="58"/>
        <v>25463054.886344429</v>
      </c>
    </row>
    <row r="501" spans="2:12">
      <c r="B501">
        <v>21556749.168370616</v>
      </c>
      <c r="C501">
        <v>6239600.8178960541</v>
      </c>
      <c r="D501">
        <v>1.5406048768578141E-2</v>
      </c>
      <c r="E501">
        <v>0.26370128482924893</v>
      </c>
      <c r="F501" s="198">
        <f t="shared" si="52"/>
        <v>-7809200.8178960541</v>
      </c>
      <c r="G501" s="196">
        <f t="shared" si="53"/>
        <v>-9093509.8058373891</v>
      </c>
      <c r="H501" s="196">
        <f t="shared" si="54"/>
        <v>-1421040.6186093951</v>
      </c>
      <c r="I501" s="196">
        <f t="shared" si="55"/>
        <v>4365844.3922299063</v>
      </c>
      <c r="J501" s="196">
        <f t="shared" si="56"/>
        <v>14158568.875898452</v>
      </c>
      <c r="K501" s="196">
        <f t="shared" si="57"/>
        <v>24229045.933137577</v>
      </c>
      <c r="L501" s="197">
        <f t="shared" si="58"/>
        <v>24429707.958923101</v>
      </c>
    </row>
    <row r="502" spans="2:12">
      <c r="B502">
        <v>19575487.533188879</v>
      </c>
      <c r="C502">
        <v>7816599.0173039949</v>
      </c>
      <c r="D502">
        <v>1.8421887874996185E-2</v>
      </c>
      <c r="E502">
        <v>0.36719565416425065</v>
      </c>
      <c r="F502" s="198">
        <f t="shared" si="52"/>
        <v>-9386199.0173039958</v>
      </c>
      <c r="G502" s="196">
        <f t="shared" si="53"/>
        <v>-9154845.6183763295</v>
      </c>
      <c r="H502" s="196">
        <f t="shared" si="54"/>
        <v>-3155839.6741301459</v>
      </c>
      <c r="I502" s="196">
        <f t="shared" si="55"/>
        <v>1089220.89991203</v>
      </c>
      <c r="J502" s="196">
        <f t="shared" si="56"/>
        <v>7208968.5741349449</v>
      </c>
      <c r="K502" s="196">
        <f t="shared" si="57"/>
        <v>12563754.936512263</v>
      </c>
      <c r="L502" s="197">
        <f t="shared" si="58"/>
        <v>-834939.89925123192</v>
      </c>
    </row>
    <row r="503" spans="2:12">
      <c r="B503">
        <v>29527115.695669424</v>
      </c>
      <c r="C503">
        <v>5033677.1752067627</v>
      </c>
      <c r="D503">
        <v>1.5009918515579698E-2</v>
      </c>
      <c r="E503">
        <v>0.37975707266457104</v>
      </c>
      <c r="F503" s="198">
        <f t="shared" si="52"/>
        <v>-6603277.1752067627</v>
      </c>
      <c r="G503" s="196">
        <f t="shared" si="53"/>
        <v>-5423600.88822906</v>
      </c>
      <c r="H503" s="196">
        <f t="shared" si="54"/>
        <v>6263770.9044174571</v>
      </c>
      <c r="I503" s="196">
        <f t="shared" si="55"/>
        <v>12326910.335254053</v>
      </c>
      <c r="J503" s="196">
        <f t="shared" si="56"/>
        <v>21744973.252794854</v>
      </c>
      <c r="K503" s="196">
        <f t="shared" si="57"/>
        <v>29743654.259714499</v>
      </c>
      <c r="L503" s="197">
        <f t="shared" si="58"/>
        <v>58052430.688745037</v>
      </c>
    </row>
    <row r="504" spans="2:12">
      <c r="B504">
        <v>15681630.909146396</v>
      </c>
      <c r="C504">
        <v>6279290.1394695882</v>
      </c>
      <c r="D504">
        <v>1.7547837763603625E-2</v>
      </c>
      <c r="E504">
        <v>0.39302804651020845</v>
      </c>
      <c r="F504" s="198">
        <f t="shared" si="52"/>
        <v>-7848890.1394695882</v>
      </c>
      <c r="G504" s="196">
        <f t="shared" si="53"/>
        <v>-10379373.416473811</v>
      </c>
      <c r="H504" s="196">
        <f t="shared" si="54"/>
        <v>-6584279.9114828287</v>
      </c>
      <c r="I504" s="196">
        <f t="shared" si="55"/>
        <v>-3195119.9957878296</v>
      </c>
      <c r="J504" s="196">
        <f t="shared" si="56"/>
        <v>1194093.1936469609</v>
      </c>
      <c r="K504" s="196">
        <f t="shared" si="57"/>
        <v>4914856.5612078439</v>
      </c>
      <c r="L504" s="197">
        <f t="shared" si="58"/>
        <v>-21898713.708359256</v>
      </c>
    </row>
    <row r="505" spans="2:12">
      <c r="B505">
        <v>22603686.635944702</v>
      </c>
      <c r="C505">
        <v>7379192.4802392647</v>
      </c>
      <c r="D505">
        <v>1.5404217658009582E-2</v>
      </c>
      <c r="E505">
        <v>0.36520889919736321</v>
      </c>
      <c r="F505" s="198">
        <f t="shared" si="52"/>
        <v>-8948792.4802392647</v>
      </c>
      <c r="G505" s="196">
        <f t="shared" si="53"/>
        <v>-8032284.7960802512</v>
      </c>
      <c r="H505" s="196">
        <f t="shared" si="54"/>
        <v>-218695.36473566457</v>
      </c>
      <c r="I505" s="196">
        <f t="shared" si="55"/>
        <v>4677528.9034468178</v>
      </c>
      <c r="J505" s="196">
        <f t="shared" si="56"/>
        <v>12006737.382272609</v>
      </c>
      <c r="K505" s="196">
        <f t="shared" si="57"/>
        <v>18419058.536115516</v>
      </c>
      <c r="L505" s="197">
        <f t="shared" si="58"/>
        <v>17903552.180779763</v>
      </c>
    </row>
    <row r="506" spans="2:12">
      <c r="B506">
        <v>27945493.942075871</v>
      </c>
      <c r="C506">
        <v>5238029.11465804</v>
      </c>
      <c r="D506">
        <v>2.8305612353892631E-2</v>
      </c>
      <c r="E506">
        <v>0.29305398724326304</v>
      </c>
      <c r="F506" s="198">
        <f t="shared" si="52"/>
        <v>-6807629.11465804</v>
      </c>
      <c r="G506" s="196">
        <f t="shared" si="53"/>
        <v>-6548268.1843728302</v>
      </c>
      <c r="H506" s="196">
        <f t="shared" si="54"/>
        <v>5047859.5442797383</v>
      </c>
      <c r="I506" s="196">
        <f t="shared" si="55"/>
        <v>12300304.538622806</v>
      </c>
      <c r="J506" s="196">
        <f t="shared" si="56"/>
        <v>24440655.374128774</v>
      </c>
      <c r="K506" s="196">
        <f t="shared" si="57"/>
        <v>36347508.73534634</v>
      </c>
      <c r="L506" s="197">
        <f t="shared" si="58"/>
        <v>64780430.893346786</v>
      </c>
    </row>
    <row r="507" spans="2:12">
      <c r="B507">
        <v>24293801.690725423</v>
      </c>
      <c r="C507">
        <v>8429517.5023651849</v>
      </c>
      <c r="D507">
        <v>1.1546678060243537E-2</v>
      </c>
      <c r="E507">
        <v>0.36015503402813809</v>
      </c>
      <c r="F507" s="198">
        <f t="shared" si="52"/>
        <v>-9999117.5023651849</v>
      </c>
      <c r="G507" s="196">
        <f t="shared" si="53"/>
        <v>-7403032.1983251097</v>
      </c>
      <c r="H507" s="196">
        <f t="shared" si="54"/>
        <v>1495643.7335254331</v>
      </c>
      <c r="I507" s="196">
        <f t="shared" si="55"/>
        <v>6824700.6767499987</v>
      </c>
      <c r="J507" s="196">
        <f t="shared" si="56"/>
        <v>14976568.430661045</v>
      </c>
      <c r="K507" s="196">
        <f t="shared" si="57"/>
        <v>22158134.876990564</v>
      </c>
      <c r="L507" s="197">
        <f t="shared" si="58"/>
        <v>28052898.017236747</v>
      </c>
    </row>
    <row r="508" spans="2:12">
      <c r="B508">
        <v>18541367.839594714</v>
      </c>
      <c r="C508">
        <v>5569826.3496810813</v>
      </c>
      <c r="D508">
        <v>2.1918088320566423E-2</v>
      </c>
      <c r="E508">
        <v>0.28050630207220678</v>
      </c>
      <c r="F508" s="198">
        <f t="shared" si="52"/>
        <v>-7139426.3496810813</v>
      </c>
      <c r="G508" s="196">
        <f t="shared" si="53"/>
        <v>-10204722.035587667</v>
      </c>
      <c r="H508" s="196">
        <f t="shared" si="54"/>
        <v>-4787019.7219562186</v>
      </c>
      <c r="I508" s="196">
        <f t="shared" si="55"/>
        <v>-216597.71692444099</v>
      </c>
      <c r="J508" s="196">
        <f t="shared" si="56"/>
        <v>7186231.1960169701</v>
      </c>
      <c r="K508" s="196">
        <f t="shared" si="57"/>
        <v>14612998.241911435</v>
      </c>
      <c r="L508" s="197">
        <f t="shared" si="58"/>
        <v>-548536.38622100092</v>
      </c>
    </row>
    <row r="509" spans="2:12">
      <c r="B509">
        <v>17181768.242439039</v>
      </c>
      <c r="C509">
        <v>5200262.4591814931</v>
      </c>
      <c r="D509">
        <v>2.2731711783196509E-2</v>
      </c>
      <c r="E509">
        <v>0.30883816034424882</v>
      </c>
      <c r="F509" s="198">
        <f t="shared" si="52"/>
        <v>-6769862.4591814931</v>
      </c>
      <c r="G509" s="196">
        <f t="shared" si="53"/>
        <v>-10507439.894566322</v>
      </c>
      <c r="H509" s="196">
        <f t="shared" si="54"/>
        <v>-5998704.2606292767</v>
      </c>
      <c r="I509" s="196">
        <f t="shared" si="55"/>
        <v>-2000121.8551376974</v>
      </c>
      <c r="J509" s="196">
        <f t="shared" si="56"/>
        <v>4096012.8826377131</v>
      </c>
      <c r="K509" s="196">
        <f t="shared" si="57"/>
        <v>9953358.0768178497</v>
      </c>
      <c r="L509" s="197">
        <f t="shared" si="58"/>
        <v>-11226757.510059228</v>
      </c>
    </row>
    <row r="510" spans="2:12">
      <c r="B510">
        <v>20821558.275093846</v>
      </c>
      <c r="C510">
        <v>6318155.4612872712</v>
      </c>
      <c r="D510">
        <v>1.7857295449690235E-2</v>
      </c>
      <c r="E510">
        <v>0.31769615771965698</v>
      </c>
      <c r="F510" s="198">
        <f t="shared" si="52"/>
        <v>-7887755.4612872712</v>
      </c>
      <c r="G510" s="196">
        <f t="shared" si="53"/>
        <v>-9020805.4637611303</v>
      </c>
      <c r="H510" s="196">
        <f t="shared" si="54"/>
        <v>-2112966.8375426428</v>
      </c>
      <c r="I510" s="196">
        <f t="shared" si="55"/>
        <v>2835180.0498419236</v>
      </c>
      <c r="J510" s="196">
        <f t="shared" si="56"/>
        <v>10580183.174899502</v>
      </c>
      <c r="K510" s="196">
        <f t="shared" si="57"/>
        <v>17901934.352024969</v>
      </c>
      <c r="L510" s="197">
        <f t="shared" si="58"/>
        <v>12295769.814175349</v>
      </c>
    </row>
    <row r="511" spans="2:12">
      <c r="B511">
        <v>22576219.977416303</v>
      </c>
      <c r="C511">
        <v>4692403.9429914244</v>
      </c>
      <c r="D511">
        <v>2.9734488967558821E-2</v>
      </c>
      <c r="E511">
        <v>0.34845423749504079</v>
      </c>
      <c r="F511" s="198">
        <f t="shared" si="52"/>
        <v>-6262003.9429914244</v>
      </c>
      <c r="G511" s="196">
        <f t="shared" si="53"/>
        <v>-8264674.8406649698</v>
      </c>
      <c r="H511" s="196">
        <f t="shared" si="54"/>
        <v>-572353.70726343035</v>
      </c>
      <c r="I511" s="196">
        <f t="shared" si="55"/>
        <v>4425304.796860517</v>
      </c>
      <c r="J511" s="196">
        <f t="shared" si="56"/>
        <v>12038620.489447808</v>
      </c>
      <c r="K511" s="196">
        <f t="shared" si="57"/>
        <v>18885307.266753238</v>
      </c>
      <c r="L511" s="197">
        <f t="shared" si="58"/>
        <v>20250200.062141739</v>
      </c>
    </row>
    <row r="512" spans="2:12">
      <c r="B512">
        <v>27712485.122226633</v>
      </c>
      <c r="C512">
        <v>5869487.5942258984</v>
      </c>
      <c r="D512">
        <v>2.249000518814661E-2</v>
      </c>
      <c r="E512">
        <v>0.34251686147648552</v>
      </c>
      <c r="F512" s="198">
        <f t="shared" si="52"/>
        <v>-7439087.5942258984</v>
      </c>
      <c r="G512" s="196">
        <f t="shared" si="53"/>
        <v>-6331794.5802768953</v>
      </c>
      <c r="H512" s="196">
        <f t="shared" si="54"/>
        <v>4617370.6407866981</v>
      </c>
      <c r="I512" s="196">
        <f t="shared" si="55"/>
        <v>10909360.590345806</v>
      </c>
      <c r="J512" s="196">
        <f t="shared" si="56"/>
        <v>20923835.143104058</v>
      </c>
      <c r="K512" s="196">
        <f t="shared" si="57"/>
        <v>29992736.459756754</v>
      </c>
      <c r="L512" s="197">
        <f t="shared" si="58"/>
        <v>52672420.659490526</v>
      </c>
    </row>
    <row r="513" spans="2:12">
      <c r="B513">
        <v>23342539.750358593</v>
      </c>
      <c r="C513">
        <v>6738807.3366496786</v>
      </c>
      <c r="D513">
        <v>2.8622394482253483E-2</v>
      </c>
      <c r="E513">
        <v>0.30136265144810326</v>
      </c>
      <c r="F513" s="198">
        <f t="shared" si="52"/>
        <v>-8308407.3366496786</v>
      </c>
      <c r="G513" s="196">
        <f t="shared" si="53"/>
        <v>-8262181.5625119628</v>
      </c>
      <c r="H513" s="196">
        <f t="shared" si="54"/>
        <v>206062.85703038983</v>
      </c>
      <c r="I513" s="196">
        <f t="shared" si="55"/>
        <v>5970330.7099598246</v>
      </c>
      <c r="J513" s="196">
        <f t="shared" si="56"/>
        <v>15335716.9358445</v>
      </c>
      <c r="K513" s="196">
        <f t="shared" si="57"/>
        <v>24411945.705878828</v>
      </c>
      <c r="L513" s="197">
        <f t="shared" si="58"/>
        <v>29353467.309551902</v>
      </c>
    </row>
    <row r="514" spans="2:12">
      <c r="B514">
        <v>19120914.334543902</v>
      </c>
      <c r="C514">
        <v>8778069.3990905471</v>
      </c>
      <c r="D514">
        <v>1.8346812341685233E-2</v>
      </c>
      <c r="E514">
        <v>0.37663045136875517</v>
      </c>
      <c r="F514" s="198">
        <f t="shared" si="52"/>
        <v>-10347669.399090547</v>
      </c>
      <c r="G514" s="196">
        <f t="shared" si="53"/>
        <v>-9256873.9576152619</v>
      </c>
      <c r="H514" s="196">
        <f t="shared" si="54"/>
        <v>-3536580.5757767204</v>
      </c>
      <c r="I514" s="196">
        <f t="shared" si="55"/>
        <v>555739.21666930337</v>
      </c>
      <c r="J514" s="196">
        <f t="shared" si="56"/>
        <v>6340527.3410424478</v>
      </c>
      <c r="K514" s="196">
        <f t="shared" si="57"/>
        <v>11330416.528319245</v>
      </c>
      <c r="L514" s="197">
        <f t="shared" si="58"/>
        <v>-4914440.8464515302</v>
      </c>
    </row>
    <row r="515" spans="2:12">
      <c r="B515">
        <v>28929715.872676779</v>
      </c>
      <c r="C515">
        <v>4924222.5409710994</v>
      </c>
      <c r="D515">
        <v>1.0853297524948881E-2</v>
      </c>
      <c r="E515">
        <v>0.2956038087099826</v>
      </c>
      <c r="F515" s="198">
        <f t="shared" si="52"/>
        <v>-6493822.5409710994</v>
      </c>
      <c r="G515" s="196">
        <f t="shared" si="53"/>
        <v>-5960174.6933214776</v>
      </c>
      <c r="H515" s="196">
        <f t="shared" si="54"/>
        <v>6600177.8129296871</v>
      </c>
      <c r="I515" s="196">
        <f t="shared" si="55"/>
        <v>14242737.754816916</v>
      </c>
      <c r="J515" s="196">
        <f t="shared" si="56"/>
        <v>27066463.334209781</v>
      </c>
      <c r="K515" s="196">
        <f t="shared" si="57"/>
        <v>39589503.417238593</v>
      </c>
      <c r="L515" s="197">
        <f t="shared" si="58"/>
        <v>75044885.084902406</v>
      </c>
    </row>
    <row r="516" spans="2:12">
      <c r="B516">
        <v>15124057.741019929</v>
      </c>
      <c r="C516">
        <v>8329538.8653218178</v>
      </c>
      <c r="D516">
        <v>2.0155339213232825E-2</v>
      </c>
      <c r="E516">
        <v>0.32871486556596574</v>
      </c>
      <c r="F516" s="198">
        <f t="shared" si="52"/>
        <v>-9899138.8653218187</v>
      </c>
      <c r="G516" s="196">
        <f t="shared" si="53"/>
        <v>-11107155.786424348</v>
      </c>
      <c r="H516" s="196">
        <f t="shared" si="54"/>
        <v>-7837798.8488602359</v>
      </c>
      <c r="I516" s="196">
        <f t="shared" si="55"/>
        <v>-4432577.8644153383</v>
      </c>
      <c r="J516" s="196">
        <f t="shared" si="56"/>
        <v>419023.73700262117</v>
      </c>
      <c r="K516" s="196">
        <f t="shared" si="57"/>
        <v>4950570.5757138729</v>
      </c>
      <c r="L516" s="197">
        <f t="shared" si="58"/>
        <v>-27907077.052305248</v>
      </c>
    </row>
    <row r="517" spans="2:12">
      <c r="B517">
        <v>26017792.291024506</v>
      </c>
      <c r="C517">
        <v>6425000.7629627371</v>
      </c>
      <c r="D517">
        <v>2.6189458906826987E-2</v>
      </c>
      <c r="E517">
        <v>0.26125675222022154</v>
      </c>
      <c r="F517" s="198">
        <f t="shared" si="52"/>
        <v>-7994600.7629627371</v>
      </c>
      <c r="G517" s="196">
        <f t="shared" si="53"/>
        <v>-7448510.9224748127</v>
      </c>
      <c r="H517" s="196">
        <f t="shared" si="54"/>
        <v>3241522.7464824016</v>
      </c>
      <c r="I517" s="196">
        <f t="shared" si="55"/>
        <v>10536878.711000295</v>
      </c>
      <c r="J517" s="196">
        <f t="shared" si="56"/>
        <v>23096660.319038108</v>
      </c>
      <c r="K517" s="196">
        <f t="shared" si="57"/>
        <v>36045536.955524452</v>
      </c>
      <c r="L517" s="197">
        <f t="shared" si="58"/>
        <v>57477487.04660771</v>
      </c>
    </row>
    <row r="518" spans="2:12">
      <c r="B518">
        <v>28382671.590319529</v>
      </c>
      <c r="C518">
        <v>6424039.4299142435</v>
      </c>
      <c r="D518">
        <v>1.3059175389873959E-2</v>
      </c>
      <c r="E518">
        <v>0.2870891445661794</v>
      </c>
      <c r="F518" s="198">
        <f t="shared" ref="F518:F568" si="59">-C518+$C$52</f>
        <v>-7993639.4299142435</v>
      </c>
      <c r="G518" s="196">
        <f t="shared" ref="G518:G568" si="60">($D$29*B518*((1+40%)^($D$24-1))*($C$32+$C$33)-D518*((1+40%)^($D$24-1))*$D$29*B518*($C$32+$C$33)+SUM($D$38:$D$41)+SUM($D$47:$D$51))/((1+E518)^$D$24)</f>
        <v>-6238821.9978390094</v>
      </c>
      <c r="H518" s="196">
        <f t="shared" ref="H518:H568" si="61">($E$29*B518*((1+40%)^($E$24-1))*($C$32+$C$33)-D518*$E$29*B518*((1+40%)^($E$24-1))*($C$32+$C$33)+SUM($E$38:$E$41)+SUM($E$47:$E$51))/((1+E518)^$E$24)</f>
        <v>6029630.5582280178</v>
      </c>
      <c r="I518" s="196">
        <f t="shared" ref="I518:I568" si="62">($F$29*B518*((1+40%)^($F$24-1))*($C$32+$C$33)-D518*$F$29*B518*((1+40%)^($F$24-1))*($C$32+$C$33)+SUM($F$38:$F$41)+SUM($F$47:$F$51))/((1+E518)^$F$24)</f>
        <v>13678187.085672406</v>
      </c>
      <c r="J518" s="196">
        <f t="shared" ref="J518:J568" si="63">($G$29*B518*((1+40%)^($G$24-1))*($C$32+$C$33)-D518*$G$29*B518*((1+40%)^($G$24-1))*($C$32+$C$33)+SUM($G$38:$G$41)+SUM($G$47:$G$51))/((1+E518)^$G$24)</f>
        <v>26594610.010482136</v>
      </c>
      <c r="K518" s="196">
        <f t="shared" ref="K518:K568" si="64">($H$29*B518*((1+40%)^($H$24-1))*($C$32+$C$33)-D518*$H$29*B518*((1+40%)^($H$24-1))*($C$32+$C$33)+SUM($H$38:$H$41)+SUM($H$47:$H$51))/((1+E518)^$H$24)</f>
        <v>39380008.548821688</v>
      </c>
      <c r="L518" s="197">
        <f t="shared" ref="L518:L568" si="65">SUM(F518:K518)</f>
        <v>71449974.775451005</v>
      </c>
    </row>
    <row r="519" spans="2:12">
      <c r="B519">
        <v>18216345.713675343</v>
      </c>
      <c r="C519">
        <v>8661610.7669301443</v>
      </c>
      <c r="D519">
        <v>2.7169713431196021E-2</v>
      </c>
      <c r="E519">
        <v>0.30701162755211037</v>
      </c>
      <c r="F519" s="198">
        <f t="shared" si="59"/>
        <v>-10231210.766930144</v>
      </c>
      <c r="G519" s="196">
        <f t="shared" si="60"/>
        <v>-10159150.901784636</v>
      </c>
      <c r="H519" s="196">
        <f t="shared" si="61"/>
        <v>-5032054.4696800634</v>
      </c>
      <c r="I519" s="196">
        <f t="shared" si="62"/>
        <v>-759144.16866507335</v>
      </c>
      <c r="J519" s="196">
        <f t="shared" si="63"/>
        <v>5850826.6911373818</v>
      </c>
      <c r="K519" s="196">
        <f t="shared" si="64"/>
        <v>12215473.758970501</v>
      </c>
      <c r="L519" s="197">
        <f t="shared" si="65"/>
        <v>-8115259.8569520358</v>
      </c>
    </row>
    <row r="520" spans="2:12">
      <c r="B520">
        <v>29242378.002258368</v>
      </c>
      <c r="C520">
        <v>6220511.4902188182</v>
      </c>
      <c r="D520">
        <v>2.1763664662617879E-2</v>
      </c>
      <c r="E520">
        <v>0.27658772545548876</v>
      </c>
      <c r="F520" s="198">
        <f t="shared" si="59"/>
        <v>-7790111.4902188182</v>
      </c>
      <c r="G520" s="196">
        <f t="shared" si="60"/>
        <v>-6052863.2898312369</v>
      </c>
      <c r="H520" s="196">
        <f t="shared" si="61"/>
        <v>6787441.0450514155</v>
      </c>
      <c r="I520" s="196">
        <f t="shared" si="62"/>
        <v>14874654.404431829</v>
      </c>
      <c r="J520" s="196">
        <f t="shared" si="63"/>
        <v>28695588.61933947</v>
      </c>
      <c r="K520" s="196">
        <f t="shared" si="64"/>
        <v>42601377.749719128</v>
      </c>
      <c r="L520" s="197">
        <f t="shared" si="65"/>
        <v>79116087.038491786</v>
      </c>
    </row>
    <row r="521" spans="2:12">
      <c r="B521">
        <v>28149662.770470291</v>
      </c>
      <c r="C521">
        <v>6053514.2063661609</v>
      </c>
      <c r="D521">
        <v>1.3955198828089236E-2</v>
      </c>
      <c r="E521">
        <v>0.29000061037018954</v>
      </c>
      <c r="F521" s="198">
        <f t="shared" si="59"/>
        <v>-7623114.2063661609</v>
      </c>
      <c r="G521" s="196">
        <f t="shared" si="60"/>
        <v>-6325629.7916895133</v>
      </c>
      <c r="H521" s="196">
        <f t="shared" si="61"/>
        <v>5725495.4458297668</v>
      </c>
      <c r="I521" s="196">
        <f t="shared" si="62"/>
        <v>13229299.763957873</v>
      </c>
      <c r="J521" s="196">
        <f t="shared" si="63"/>
        <v>25854661.487018198</v>
      </c>
      <c r="K521" s="196">
        <f t="shared" si="64"/>
        <v>38295461.661407962</v>
      </c>
      <c r="L521" s="197">
        <f t="shared" si="65"/>
        <v>69156174.360158131</v>
      </c>
    </row>
    <row r="522" spans="2:12">
      <c r="B522">
        <v>22270424.512466811</v>
      </c>
      <c r="C522">
        <v>6302911.4658040106</v>
      </c>
      <c r="D522">
        <v>1.9212317270424512E-2</v>
      </c>
      <c r="E522">
        <v>0.3777840510269479</v>
      </c>
      <c r="F522" s="198">
        <f t="shared" si="59"/>
        <v>-7872511.4658040106</v>
      </c>
      <c r="G522" s="196">
        <f t="shared" si="60"/>
        <v>-8111825.8547120774</v>
      </c>
      <c r="H522" s="196">
        <f t="shared" si="61"/>
        <v>-607582.27188698621</v>
      </c>
      <c r="I522" s="196">
        <f t="shared" si="62"/>
        <v>4077153.3478613961</v>
      </c>
      <c r="J522" s="196">
        <f t="shared" si="63"/>
        <v>10951757.840025334</v>
      </c>
      <c r="K522" s="196">
        <f t="shared" si="64"/>
        <v>16846039.040983804</v>
      </c>
      <c r="L522" s="197">
        <f t="shared" si="65"/>
        <v>15283030.636467461</v>
      </c>
    </row>
    <row r="523" spans="2:12">
      <c r="B523">
        <v>24481490.524002805</v>
      </c>
      <c r="C523">
        <v>4725226.5999328597</v>
      </c>
      <c r="D523">
        <v>1.8678243354594559E-2</v>
      </c>
      <c r="E523">
        <v>0.27200537125766777</v>
      </c>
      <c r="F523" s="198">
        <f t="shared" si="59"/>
        <v>-6294826.5999328597</v>
      </c>
      <c r="G523" s="196">
        <f t="shared" si="60"/>
        <v>-7911678.1145065511</v>
      </c>
      <c r="H523" s="196">
        <f t="shared" si="61"/>
        <v>1722322.3338789013</v>
      </c>
      <c r="I523" s="196">
        <f t="shared" si="62"/>
        <v>8360074.4936293336</v>
      </c>
      <c r="J523" s="196">
        <f t="shared" si="63"/>
        <v>19602571.596380644</v>
      </c>
      <c r="K523" s="196">
        <f t="shared" si="64"/>
        <v>31005877.670619272</v>
      </c>
      <c r="L523" s="197">
        <f t="shared" si="65"/>
        <v>46484341.380068734</v>
      </c>
    </row>
    <row r="524" spans="2:12">
      <c r="B524">
        <v>20321207.312234871</v>
      </c>
      <c r="C524">
        <v>5449247.7187414169</v>
      </c>
      <c r="D524">
        <v>2.2372203741569258E-2</v>
      </c>
      <c r="E524">
        <v>0.36673787652211065</v>
      </c>
      <c r="F524" s="198">
        <f t="shared" si="59"/>
        <v>-7018847.7187414169</v>
      </c>
      <c r="G524" s="196">
        <f t="shared" si="60"/>
        <v>-8914726.6424873024</v>
      </c>
      <c r="H524" s="196">
        <f t="shared" si="61"/>
        <v>-2527868.2793221013</v>
      </c>
      <c r="I524" s="196">
        <f t="shared" si="62"/>
        <v>1855814.0143197472</v>
      </c>
      <c r="J524" s="196">
        <f t="shared" si="63"/>
        <v>8233385.7838089857</v>
      </c>
      <c r="K524" s="196">
        <f t="shared" si="64"/>
        <v>13813250.524315348</v>
      </c>
      <c r="L524" s="197">
        <f t="shared" si="65"/>
        <v>5441007.6818932593</v>
      </c>
    </row>
    <row r="525" spans="2:12">
      <c r="B525">
        <v>29302804.651020844</v>
      </c>
      <c r="C525">
        <v>5546067.6900540181</v>
      </c>
      <c r="D525">
        <v>1.1604052858058413E-2</v>
      </c>
      <c r="E525">
        <v>0.37499160740989412</v>
      </c>
      <c r="F525" s="198">
        <f t="shared" si="59"/>
        <v>-7115667.6900540181</v>
      </c>
      <c r="G525" s="196">
        <f t="shared" si="60"/>
        <v>-5487331.2976040449</v>
      </c>
      <c r="H525" s="196">
        <f t="shared" si="61"/>
        <v>6191542.5128557412</v>
      </c>
      <c r="I525" s="196">
        <f t="shared" si="62"/>
        <v>12315775.669085981</v>
      </c>
      <c r="J525" s="196">
        <f t="shared" si="63"/>
        <v>21863860.897733551</v>
      </c>
      <c r="K525" s="196">
        <f t="shared" si="64"/>
        <v>30041092.06839323</v>
      </c>
      <c r="L525" s="197">
        <f t="shared" si="65"/>
        <v>57809272.160410441</v>
      </c>
    </row>
    <row r="526" spans="2:12">
      <c r="B526">
        <v>23602557.451094091</v>
      </c>
      <c r="C526">
        <v>7473677.7855769526</v>
      </c>
      <c r="D526">
        <v>1.3192236091189306E-2</v>
      </c>
      <c r="E526">
        <v>0.37402569658497881</v>
      </c>
      <c r="F526" s="198">
        <f t="shared" si="59"/>
        <v>-9043277.7855769526</v>
      </c>
      <c r="G526" s="196">
        <f t="shared" si="60"/>
        <v>-7596323.4016982382</v>
      </c>
      <c r="H526" s="196">
        <f t="shared" si="61"/>
        <v>774840.28748664819</v>
      </c>
      <c r="I526" s="196">
        <f t="shared" si="62"/>
        <v>5785336.1725093741</v>
      </c>
      <c r="J526" s="196">
        <f t="shared" si="63"/>
        <v>13280217.277646828</v>
      </c>
      <c r="K526" s="196">
        <f t="shared" si="64"/>
        <v>19736650.894700974</v>
      </c>
      <c r="L526" s="197">
        <f t="shared" si="65"/>
        <v>22937443.445068635</v>
      </c>
    </row>
    <row r="527" spans="2:12">
      <c r="B527">
        <v>27238685.262611777</v>
      </c>
      <c r="C527">
        <v>6214606.1586352121</v>
      </c>
      <c r="D527">
        <v>1.9901425214392525E-2</v>
      </c>
      <c r="E527">
        <v>0.37724387340922272</v>
      </c>
      <c r="F527" s="198">
        <f t="shared" si="59"/>
        <v>-7784206.1586352121</v>
      </c>
      <c r="G527" s="196">
        <f t="shared" si="60"/>
        <v>-6317533.7300913101</v>
      </c>
      <c r="H527" s="196">
        <f t="shared" si="61"/>
        <v>4013614.6111489232</v>
      </c>
      <c r="I527" s="196">
        <f t="shared" si="62"/>
        <v>9654043.2988687493</v>
      </c>
      <c r="J527" s="196">
        <f t="shared" si="63"/>
        <v>18299036.669111945</v>
      </c>
      <c r="K527" s="196">
        <f t="shared" si="64"/>
        <v>25685066.855098341</v>
      </c>
      <c r="L527" s="197">
        <f t="shared" si="65"/>
        <v>43550021.545501441</v>
      </c>
    </row>
    <row r="528" spans="2:12">
      <c r="B528">
        <v>18422803.430280466</v>
      </c>
      <c r="C528">
        <v>5638218.329416791</v>
      </c>
      <c r="D528">
        <v>1.7375102999969479E-2</v>
      </c>
      <c r="E528">
        <v>0.37649311807611319</v>
      </c>
      <c r="F528" s="198">
        <f t="shared" si="59"/>
        <v>-7207818.329416791</v>
      </c>
      <c r="G528" s="196">
        <f t="shared" si="60"/>
        <v>-9505074.1676232498</v>
      </c>
      <c r="H528" s="196">
        <f t="shared" si="61"/>
        <v>-4173432.0532614873</v>
      </c>
      <c r="I528" s="196">
        <f t="shared" si="62"/>
        <v>-211477.72441960042</v>
      </c>
      <c r="J528" s="196">
        <f t="shared" si="63"/>
        <v>5333014.5744873723</v>
      </c>
      <c r="K528" s="196">
        <f t="shared" si="64"/>
        <v>10121996.997752596</v>
      </c>
      <c r="L528" s="197">
        <f t="shared" si="65"/>
        <v>-5642790.7024811618</v>
      </c>
    </row>
    <row r="529" spans="2:12">
      <c r="B529">
        <v>25988036.744285412</v>
      </c>
      <c r="C529">
        <v>8524552.1408734396</v>
      </c>
      <c r="D529">
        <v>2.6088747825556195E-2</v>
      </c>
      <c r="E529">
        <v>0.39736320078127385</v>
      </c>
      <c r="F529" s="198">
        <f t="shared" si="59"/>
        <v>-10094152.14087344</v>
      </c>
      <c r="G529" s="196">
        <f t="shared" si="60"/>
        <v>-6732628.8329406781</v>
      </c>
      <c r="H529" s="196">
        <f t="shared" si="61"/>
        <v>2616432.2914716955</v>
      </c>
      <c r="I529" s="196">
        <f t="shared" si="62"/>
        <v>7719118.7861223966</v>
      </c>
      <c r="J529" s="196">
        <f t="shared" si="63"/>
        <v>15291868.324569236</v>
      </c>
      <c r="K529" s="196">
        <f t="shared" si="64"/>
        <v>21548999.22708904</v>
      </c>
      <c r="L529" s="197">
        <f t="shared" si="65"/>
        <v>30349637.655438252</v>
      </c>
    </row>
    <row r="530" spans="2:12">
      <c r="B530">
        <v>15252693.258461257</v>
      </c>
      <c r="C530">
        <v>7352000.4882961512</v>
      </c>
      <c r="D530">
        <v>2.4739219336527604E-2</v>
      </c>
      <c r="E530">
        <v>0.36790063173314613</v>
      </c>
      <c r="F530" s="198">
        <f t="shared" si="59"/>
        <v>-8921600.4882961512</v>
      </c>
      <c r="G530" s="196">
        <f t="shared" si="60"/>
        <v>-10768047.217064558</v>
      </c>
      <c r="H530" s="196">
        <f t="shared" si="61"/>
        <v>-7341005.4441616442</v>
      </c>
      <c r="I530" s="196">
        <f t="shared" si="62"/>
        <v>-3996692.4478725954</v>
      </c>
      <c r="J530" s="196">
        <f t="shared" si="63"/>
        <v>460129.17007321888</v>
      </c>
      <c r="K530" s="196">
        <f t="shared" si="64"/>
        <v>4386309.8981248848</v>
      </c>
      <c r="L530" s="197">
        <f t="shared" si="65"/>
        <v>-26180906.529196847</v>
      </c>
    </row>
    <row r="531" spans="2:12">
      <c r="B531">
        <v>18134861.29337443</v>
      </c>
      <c r="C531">
        <v>7287453.8407544177</v>
      </c>
      <c r="D531">
        <v>1.9834894863734853E-2</v>
      </c>
      <c r="E531">
        <v>0.31487166966765345</v>
      </c>
      <c r="F531" s="198">
        <f t="shared" si="59"/>
        <v>-8857053.8407544177</v>
      </c>
      <c r="G531" s="196">
        <f t="shared" si="60"/>
        <v>-10077575.252111176</v>
      </c>
      <c r="H531" s="196">
        <f t="shared" si="61"/>
        <v>-4915930.4598455401</v>
      </c>
      <c r="I531" s="196">
        <f t="shared" si="62"/>
        <v>-674712.57208835648</v>
      </c>
      <c r="J531" s="196">
        <f t="shared" si="63"/>
        <v>5809867.4044807833</v>
      </c>
      <c r="K531" s="196">
        <f t="shared" si="64"/>
        <v>11977632.912208388</v>
      </c>
      <c r="L531" s="197">
        <f t="shared" si="65"/>
        <v>-6737771.8081103172</v>
      </c>
    </row>
    <row r="532" spans="2:12">
      <c r="B532">
        <v>25290383.617664114</v>
      </c>
      <c r="C532">
        <v>8847422.7118747532</v>
      </c>
      <c r="D532">
        <v>1.5142979216895048E-2</v>
      </c>
      <c r="E532">
        <v>0.34909970397045809</v>
      </c>
      <c r="F532" s="198">
        <f t="shared" si="59"/>
        <v>-10417022.711874753</v>
      </c>
      <c r="G532" s="196">
        <f t="shared" si="60"/>
        <v>-7125691.9072195077</v>
      </c>
      <c r="H532" s="196">
        <f t="shared" si="61"/>
        <v>2407467.4502838226</v>
      </c>
      <c r="I532" s="196">
        <f t="shared" si="62"/>
        <v>8085831.0215739701</v>
      </c>
      <c r="J532" s="196">
        <f t="shared" si="63"/>
        <v>16940003.822976224</v>
      </c>
      <c r="K532" s="196">
        <f t="shared" si="64"/>
        <v>24879499.234986231</v>
      </c>
      <c r="L532" s="197">
        <f t="shared" si="65"/>
        <v>34770086.910725988</v>
      </c>
    </row>
    <row r="533" spans="2:12">
      <c r="B533">
        <v>15416577.654347362</v>
      </c>
      <c r="C533">
        <v>7958876.3084810935</v>
      </c>
      <c r="D533">
        <v>1.6210516678365428E-2</v>
      </c>
      <c r="E533">
        <v>0.39329355754264961</v>
      </c>
      <c r="F533" s="198">
        <f t="shared" si="59"/>
        <v>-9528476.3084810935</v>
      </c>
      <c r="G533" s="196">
        <f t="shared" si="60"/>
        <v>-10465166.268922685</v>
      </c>
      <c r="H533" s="196">
        <f t="shared" si="61"/>
        <v>-6804847.7636664994</v>
      </c>
      <c r="I533" s="196">
        <f t="shared" si="62"/>
        <v>-3459147.014732108</v>
      </c>
      <c r="J533" s="196">
        <f t="shared" si="63"/>
        <v>847481.79564999894</v>
      </c>
      <c r="K533" s="196">
        <f t="shared" si="64"/>
        <v>4499652.5825594086</v>
      </c>
      <c r="L533" s="197">
        <f t="shared" si="65"/>
        <v>-24910502.977592975</v>
      </c>
    </row>
    <row r="534" spans="2:12">
      <c r="B534">
        <v>20771660.512100589</v>
      </c>
      <c r="C534">
        <v>4829187.9024628438</v>
      </c>
      <c r="D534">
        <v>1.5694753868221077E-2</v>
      </c>
      <c r="E534">
        <v>0.27822199163792843</v>
      </c>
      <c r="F534" s="198">
        <f t="shared" si="59"/>
        <v>-6398787.9024628438</v>
      </c>
      <c r="G534" s="196">
        <f t="shared" si="60"/>
        <v>-9301017.523180915</v>
      </c>
      <c r="H534" s="196">
        <f t="shared" si="61"/>
        <v>-2250005.4244792387</v>
      </c>
      <c r="I534" s="196">
        <f t="shared" si="62"/>
        <v>3100175.3779910714</v>
      </c>
      <c r="J534" s="196">
        <f t="shared" si="63"/>
        <v>11940615.56356154</v>
      </c>
      <c r="K534" s="196">
        <f t="shared" si="64"/>
        <v>20831498.33937164</v>
      </c>
      <c r="L534" s="197">
        <f t="shared" si="65"/>
        <v>17922478.430801257</v>
      </c>
    </row>
    <row r="535" spans="2:12">
      <c r="B535">
        <v>23471175.267799921</v>
      </c>
      <c r="C535">
        <v>8117358.9281899473</v>
      </c>
      <c r="D535">
        <v>2.8195745719779043E-2</v>
      </c>
      <c r="E535">
        <v>0.32150944547868282</v>
      </c>
      <c r="F535" s="198">
        <f t="shared" si="59"/>
        <v>-9686958.9281899482</v>
      </c>
      <c r="G535" s="196">
        <f t="shared" si="60"/>
        <v>-8084135.1993357977</v>
      </c>
      <c r="H535" s="196">
        <f t="shared" si="61"/>
        <v>339402.49126113555</v>
      </c>
      <c r="I535" s="196">
        <f t="shared" si="62"/>
        <v>5876788.5651517222</v>
      </c>
      <c r="J535" s="196">
        <f t="shared" si="63"/>
        <v>14662131.533647437</v>
      </c>
      <c r="K535" s="196">
        <f t="shared" si="64"/>
        <v>22908016.879089188</v>
      </c>
      <c r="L535" s="197">
        <f t="shared" si="65"/>
        <v>26015245.341623735</v>
      </c>
    </row>
    <row r="536" spans="2:12">
      <c r="B536">
        <v>23672139.652699362</v>
      </c>
      <c r="C536">
        <v>8265266.8843653677</v>
      </c>
      <c r="D536">
        <v>1.0795922727134007E-2</v>
      </c>
      <c r="E536">
        <v>0.2705725272377697</v>
      </c>
      <c r="F536" s="198">
        <f t="shared" si="59"/>
        <v>-9834866.8843653686</v>
      </c>
      <c r="G536" s="196">
        <f t="shared" si="60"/>
        <v>-8164504.0871078009</v>
      </c>
      <c r="H536" s="196">
        <f t="shared" si="61"/>
        <v>1046431.628176389</v>
      </c>
      <c r="I536" s="196">
        <f t="shared" si="62"/>
        <v>7500013.2452314897</v>
      </c>
      <c r="J536" s="196">
        <f t="shared" si="63"/>
        <v>18424371.00774648</v>
      </c>
      <c r="K536" s="196">
        <f t="shared" si="64"/>
        <v>29531501.460226625</v>
      </c>
      <c r="L536" s="197">
        <f t="shared" si="65"/>
        <v>38502946.369907811</v>
      </c>
    </row>
    <row r="537" spans="2:12">
      <c r="B537">
        <v>21897793.511764884</v>
      </c>
      <c r="C537">
        <v>4905957.2130497145</v>
      </c>
      <c r="D537">
        <v>1.3809320352793969E-2</v>
      </c>
      <c r="E537">
        <v>0.34210486159855952</v>
      </c>
      <c r="F537" s="198">
        <f t="shared" si="59"/>
        <v>-6475557.2130497145</v>
      </c>
      <c r="G537" s="196">
        <f t="shared" si="60"/>
        <v>-8421394.8440206237</v>
      </c>
      <c r="H537" s="196">
        <f t="shared" si="61"/>
        <v>-888126.79616811371</v>
      </c>
      <c r="I537" s="196">
        <f t="shared" si="62"/>
        <v>4104447.9884600746</v>
      </c>
      <c r="J537" s="196">
        <f t="shared" si="63"/>
        <v>11749730.608192794</v>
      </c>
      <c r="K537" s="196">
        <f t="shared" si="64"/>
        <v>18697285.590922784</v>
      </c>
      <c r="L537" s="197">
        <f t="shared" si="65"/>
        <v>18766385.334337205</v>
      </c>
    </row>
    <row r="538" spans="2:12">
      <c r="B538">
        <v>27066103.091525011</v>
      </c>
      <c r="C538">
        <v>7617740.4095583968</v>
      </c>
      <c r="D538">
        <v>2.8953825495162816E-2</v>
      </c>
      <c r="E538">
        <v>0.27987456892605367</v>
      </c>
      <c r="F538" s="198">
        <f t="shared" si="59"/>
        <v>-9187340.4095583968</v>
      </c>
      <c r="G538" s="196">
        <f t="shared" si="60"/>
        <v>-6963187.5014628805</v>
      </c>
      <c r="H538" s="196">
        <f t="shared" si="61"/>
        <v>4190916.9364202763</v>
      </c>
      <c r="I538" s="196">
        <f t="shared" si="62"/>
        <v>11436879.126012493</v>
      </c>
      <c r="J538" s="196">
        <f t="shared" si="63"/>
        <v>23697311.66078816</v>
      </c>
      <c r="K538" s="196">
        <f t="shared" si="64"/>
        <v>35975282.130064808</v>
      </c>
      <c r="L538" s="197">
        <f t="shared" si="65"/>
        <v>59149861.94226446</v>
      </c>
    </row>
    <row r="539" spans="2:12">
      <c r="B539">
        <v>15531937.620166631</v>
      </c>
      <c r="C539">
        <v>4667958.6169011509</v>
      </c>
      <c r="D539">
        <v>1.1073641163365582E-2</v>
      </c>
      <c r="E539">
        <v>0.35890072328867462</v>
      </c>
      <c r="F539" s="198">
        <f t="shared" si="59"/>
        <v>-6237558.6169011509</v>
      </c>
      <c r="G539" s="196">
        <f t="shared" si="60"/>
        <v>-10657495.401817024</v>
      </c>
      <c r="H539" s="196">
        <f t="shared" si="61"/>
        <v>-6964633.6497881692</v>
      </c>
      <c r="I539" s="196">
        <f t="shared" si="62"/>
        <v>-3497523.3001052551</v>
      </c>
      <c r="J539" s="196">
        <f t="shared" si="63"/>
        <v>1244537.5070301457</v>
      </c>
      <c r="K539" s="196">
        <f t="shared" si="64"/>
        <v>5473573.67266302</v>
      </c>
      <c r="L539" s="197">
        <f t="shared" si="65"/>
        <v>-20639099.788918436</v>
      </c>
    </row>
    <row r="540" spans="2:12">
      <c r="B540">
        <v>20194402.905362103</v>
      </c>
      <c r="C540">
        <v>5947767.5710318312</v>
      </c>
      <c r="D540">
        <v>1.173162022766808E-2</v>
      </c>
      <c r="E540">
        <v>0.37148503067110206</v>
      </c>
      <c r="F540" s="198">
        <f t="shared" si="59"/>
        <v>-7517367.5710318312</v>
      </c>
      <c r="G540" s="196">
        <f t="shared" si="60"/>
        <v>-8850063.1094169356</v>
      </c>
      <c r="H540" s="196">
        <f t="shared" si="61"/>
        <v>-2423109.8767145672</v>
      </c>
      <c r="I540" s="196">
        <f t="shared" si="62"/>
        <v>1942291.4084209567</v>
      </c>
      <c r="J540" s="196">
        <f t="shared" si="63"/>
        <v>8259590.3968450222</v>
      </c>
      <c r="K540" s="196">
        <f t="shared" si="64"/>
        <v>13744260.459809901</v>
      </c>
      <c r="L540" s="197">
        <f t="shared" si="65"/>
        <v>5155601.7079125457</v>
      </c>
    </row>
    <row r="541" spans="2:12">
      <c r="B541">
        <v>22599566.637165442</v>
      </c>
      <c r="C541">
        <v>7605105.7466353346</v>
      </c>
      <c r="D541">
        <v>2.9667958616901149E-2</v>
      </c>
      <c r="E541">
        <v>0.32970366527298811</v>
      </c>
      <c r="F541" s="198">
        <f t="shared" si="59"/>
        <v>-9174705.7466353346</v>
      </c>
      <c r="G541" s="196">
        <f t="shared" si="60"/>
        <v>-8371952.7388432752</v>
      </c>
      <c r="H541" s="196">
        <f t="shared" si="61"/>
        <v>-563935.75423083862</v>
      </c>
      <c r="I541" s="196">
        <f t="shared" si="62"/>
        <v>4645976.1248228792</v>
      </c>
      <c r="J541" s="196">
        <f t="shared" si="63"/>
        <v>12774141.880147971</v>
      </c>
      <c r="K541" s="196">
        <f t="shared" si="64"/>
        <v>20307169.011043593</v>
      </c>
      <c r="L541" s="197">
        <f t="shared" si="65"/>
        <v>19616692.776304998</v>
      </c>
    </row>
    <row r="542" spans="2:12">
      <c r="B542">
        <v>28982818.079165012</v>
      </c>
      <c r="C542">
        <v>8527710.8066042047</v>
      </c>
      <c r="D542">
        <v>2.3230994598223823E-2</v>
      </c>
      <c r="E542">
        <v>0.25730613116855372</v>
      </c>
      <c r="F542" s="198">
        <f t="shared" si="59"/>
        <v>-10097310.806604205</v>
      </c>
      <c r="G542" s="196">
        <f t="shared" si="60"/>
        <v>-6265931.8360745432</v>
      </c>
      <c r="H542" s="196">
        <f t="shared" si="61"/>
        <v>6658552.0801986242</v>
      </c>
      <c r="I542" s="196">
        <f t="shared" si="62"/>
        <v>15122281.213802932</v>
      </c>
      <c r="J542" s="196">
        <f t="shared" si="63"/>
        <v>29852262.254306566</v>
      </c>
      <c r="K542" s="196">
        <f t="shared" si="64"/>
        <v>45121594.039899141</v>
      </c>
      <c r="L542" s="197">
        <f t="shared" si="65"/>
        <v>80391446.945528507</v>
      </c>
    </row>
    <row r="543" spans="2:12">
      <c r="B543">
        <v>28212836.085085604</v>
      </c>
      <c r="C543">
        <v>8676168.0959501937</v>
      </c>
      <c r="D543">
        <v>2.9134495071260716E-2</v>
      </c>
      <c r="E543">
        <v>0.27220679342020937</v>
      </c>
      <c r="F543" s="198">
        <f t="shared" si="59"/>
        <v>-10245768.095950194</v>
      </c>
      <c r="G543" s="196">
        <f t="shared" si="60"/>
        <v>-6560808.7988373442</v>
      </c>
      <c r="H543" s="196">
        <f t="shared" si="61"/>
        <v>5478423.2688918095</v>
      </c>
      <c r="I543" s="196">
        <f t="shared" si="62"/>
        <v>13259222.33408254</v>
      </c>
      <c r="J543" s="196">
        <f t="shared" si="63"/>
        <v>26572748.487387225</v>
      </c>
      <c r="K543" s="196">
        <f t="shared" si="64"/>
        <v>40062418.829013236</v>
      </c>
      <c r="L543" s="197">
        <f t="shared" si="65"/>
        <v>68566236.024587274</v>
      </c>
    </row>
    <row r="544" spans="2:12">
      <c r="B544">
        <v>15370799.890133366</v>
      </c>
      <c r="C544">
        <v>7433851.130710776</v>
      </c>
      <c r="D544">
        <v>1.554094058046205E-2</v>
      </c>
      <c r="E544">
        <v>0.29581896420178838</v>
      </c>
      <c r="F544" s="198">
        <f t="shared" si="59"/>
        <v>-9003451.1307107769</v>
      </c>
      <c r="G544" s="196">
        <f t="shared" si="60"/>
        <v>-11266055.261908479</v>
      </c>
      <c r="H544" s="196">
        <f t="shared" si="61"/>
        <v>-7904474.6467857929</v>
      </c>
      <c r="I544" s="196">
        <f t="shared" si="62"/>
        <v>-4347839.1212249054</v>
      </c>
      <c r="J544" s="196">
        <f t="shared" si="63"/>
        <v>1065772.8772289248</v>
      </c>
      <c r="K544" s="196">
        <f t="shared" si="64"/>
        <v>6381034.0218551289</v>
      </c>
      <c r="L544" s="197">
        <f t="shared" si="65"/>
        <v>-25075013.261545904</v>
      </c>
    </row>
    <row r="545" spans="2:12">
      <c r="B545">
        <v>16900692.770165104</v>
      </c>
      <c r="C545">
        <v>5444578.3867915887</v>
      </c>
      <c r="D545">
        <v>2.2276375621814629E-2</v>
      </c>
      <c r="E545">
        <v>0.36072725608081302</v>
      </c>
      <c r="F545" s="198">
        <f t="shared" si="59"/>
        <v>-7014178.3867915887</v>
      </c>
      <c r="G545" s="196">
        <f t="shared" si="60"/>
        <v>-10206823.939548545</v>
      </c>
      <c r="H545" s="196">
        <f t="shared" si="61"/>
        <v>-5810344.2305999892</v>
      </c>
      <c r="I545" s="196">
        <f t="shared" si="62"/>
        <v>-2097705.0590032777</v>
      </c>
      <c r="J545" s="196">
        <f t="shared" si="63"/>
        <v>3082954.0112249143</v>
      </c>
      <c r="K545" s="196">
        <f t="shared" si="64"/>
        <v>7680425.3806974208</v>
      </c>
      <c r="L545" s="197">
        <f t="shared" si="65"/>
        <v>-14365672.224021062</v>
      </c>
    </row>
    <row r="546" spans="2:12">
      <c r="B546">
        <v>18140812.402722251</v>
      </c>
      <c r="C546">
        <v>5627506.332590716</v>
      </c>
      <c r="D546">
        <v>1.9272743919186985E-2</v>
      </c>
      <c r="E546">
        <v>0.31183202612384414</v>
      </c>
      <c r="F546" s="198">
        <f t="shared" si="59"/>
        <v>-7197106.332590716</v>
      </c>
      <c r="G546" s="196">
        <f t="shared" si="60"/>
        <v>-10094693.644089989</v>
      </c>
      <c r="H546" s="196">
        <f t="shared" si="61"/>
        <v>-4921914.5830557477</v>
      </c>
      <c r="I546" s="196">
        <f t="shared" si="62"/>
        <v>-658118.8540744416</v>
      </c>
      <c r="J546" s="196">
        <f t="shared" si="63"/>
        <v>5893313.0142885856</v>
      </c>
      <c r="K546" s="196">
        <f t="shared" si="64"/>
        <v>12154137.573076535</v>
      </c>
      <c r="L546" s="197">
        <f t="shared" si="65"/>
        <v>-4824382.8264457732</v>
      </c>
    </row>
    <row r="547" spans="2:12">
      <c r="B547">
        <v>19892269.661549732</v>
      </c>
      <c r="C547">
        <v>7981948.3016449474</v>
      </c>
      <c r="D547">
        <v>2.1471907712027345E-2</v>
      </c>
      <c r="E547">
        <v>0.3868755149998474</v>
      </c>
      <c r="F547" s="198">
        <f t="shared" si="59"/>
        <v>-9551548.3016449474</v>
      </c>
      <c r="G547" s="196">
        <f t="shared" si="60"/>
        <v>-8932903.4732476808</v>
      </c>
      <c r="H547" s="196">
        <f t="shared" si="61"/>
        <v>-2831916.4603075795</v>
      </c>
      <c r="I547" s="196">
        <f t="shared" si="62"/>
        <v>1324860.5646826206</v>
      </c>
      <c r="J547" s="196">
        <f t="shared" si="63"/>
        <v>7175962.6455776216</v>
      </c>
      <c r="K547" s="196">
        <f t="shared" si="64"/>
        <v>12135781.444183877</v>
      </c>
      <c r="L547" s="197">
        <f t="shared" si="65"/>
        <v>-679763.58075608872</v>
      </c>
    </row>
    <row r="548" spans="2:12">
      <c r="B548">
        <v>26841334.269234292</v>
      </c>
      <c r="C548">
        <v>6314172.7958006533</v>
      </c>
      <c r="D548">
        <v>1.0924100466933194E-2</v>
      </c>
      <c r="E548">
        <v>0.25412457655568105</v>
      </c>
      <c r="F548" s="198">
        <f t="shared" si="59"/>
        <v>-7883772.7958006533</v>
      </c>
      <c r="G548" s="196">
        <f t="shared" si="60"/>
        <v>-6998116.0329077113</v>
      </c>
      <c r="H548" s="196">
        <f t="shared" si="61"/>
        <v>4669849.7053925339</v>
      </c>
      <c r="I548" s="196">
        <f t="shared" si="62"/>
        <v>12559828.175242105</v>
      </c>
      <c r="J548" s="196">
        <f t="shared" si="63"/>
        <v>26287821.518667415</v>
      </c>
      <c r="K548" s="196">
        <f t="shared" si="64"/>
        <v>40593169.399289727</v>
      </c>
      <c r="L548" s="197">
        <f t="shared" si="65"/>
        <v>69228779.969883412</v>
      </c>
    </row>
    <row r="549" spans="2:12">
      <c r="B549">
        <v>26038392.284920804</v>
      </c>
      <c r="C549">
        <v>4568117.3131504254</v>
      </c>
      <c r="D549">
        <v>1.7572862941373942E-2</v>
      </c>
      <c r="E549">
        <v>0.36785027619251076</v>
      </c>
      <c r="F549" s="198">
        <f t="shared" si="59"/>
        <v>-6137717.3131504254</v>
      </c>
      <c r="G549" s="196">
        <f t="shared" si="60"/>
        <v>-6776932.5559764532</v>
      </c>
      <c r="H549" s="196">
        <f t="shared" si="61"/>
        <v>2991927.9201260726</v>
      </c>
      <c r="I549" s="196">
        <f t="shared" si="62"/>
        <v>8546909.2932828683</v>
      </c>
      <c r="J549" s="196">
        <f t="shared" si="63"/>
        <v>17075213.247270096</v>
      </c>
      <c r="K549" s="196">
        <f t="shared" si="64"/>
        <v>24484565.284623981</v>
      </c>
      <c r="L549" s="197">
        <f t="shared" si="65"/>
        <v>40183965.876176141</v>
      </c>
    </row>
    <row r="550" spans="2:12">
      <c r="B550">
        <v>15857875.301370282</v>
      </c>
      <c r="C550">
        <v>8492004.1505172886</v>
      </c>
      <c r="D550">
        <v>1.314523758659627E-2</v>
      </c>
      <c r="E550">
        <v>0.3774040955839717</v>
      </c>
      <c r="F550" s="198">
        <f t="shared" si="59"/>
        <v>-10061604.150517289</v>
      </c>
      <c r="G550" s="196">
        <f t="shared" si="60"/>
        <v>-10407145.484905159</v>
      </c>
      <c r="H550" s="196">
        <f t="shared" si="61"/>
        <v>-6503215.7989950934</v>
      </c>
      <c r="I550" s="196">
        <f t="shared" si="62"/>
        <v>-3026272.9319451284</v>
      </c>
      <c r="J550" s="196">
        <f t="shared" si="63"/>
        <v>1615935.4030278909</v>
      </c>
      <c r="K550" s="196">
        <f t="shared" si="64"/>
        <v>5640523.3544513267</v>
      </c>
      <c r="L550" s="197">
        <f t="shared" si="65"/>
        <v>-22741779.608883448</v>
      </c>
    </row>
    <row r="551" spans="2:12">
      <c r="B551">
        <v>24040192.876979887</v>
      </c>
      <c r="C551">
        <v>4599703.9704580829</v>
      </c>
      <c r="D551">
        <v>2.8262276070436715E-2</v>
      </c>
      <c r="E551">
        <v>0.28001190221869565</v>
      </c>
      <c r="F551" s="198">
        <f t="shared" si="59"/>
        <v>-6169303.9704580829</v>
      </c>
      <c r="G551" s="196">
        <f t="shared" si="60"/>
        <v>-8126533.8999269595</v>
      </c>
      <c r="H551" s="196">
        <f t="shared" si="61"/>
        <v>969531.65982183663</v>
      </c>
      <c r="I551" s="196">
        <f t="shared" si="62"/>
        <v>7255499.0993931005</v>
      </c>
      <c r="J551" s="196">
        <f t="shared" si="63"/>
        <v>17773910.796800394</v>
      </c>
      <c r="K551" s="196">
        <f t="shared" si="64"/>
        <v>28312533.322636575</v>
      </c>
      <c r="L551" s="197">
        <f t="shared" si="65"/>
        <v>40015637.008266866</v>
      </c>
    </row>
    <row r="552" spans="2:12">
      <c r="B552">
        <v>29441511.276589252</v>
      </c>
      <c r="C552">
        <v>5582735.6791894287</v>
      </c>
      <c r="D552">
        <v>2.2247688222907194E-2</v>
      </c>
      <c r="E552">
        <v>0.30312967314676353</v>
      </c>
      <c r="F552" s="198">
        <f t="shared" si="59"/>
        <v>-7152335.6791894287</v>
      </c>
      <c r="G552" s="196">
        <f t="shared" si="60"/>
        <v>-5858918.8298655581</v>
      </c>
      <c r="H552" s="196">
        <f t="shared" si="61"/>
        <v>6705781.7543104626</v>
      </c>
      <c r="I552" s="196">
        <f t="shared" si="62"/>
        <v>14228816.260948893</v>
      </c>
      <c r="J552" s="196">
        <f t="shared" si="63"/>
        <v>26768348.497838166</v>
      </c>
      <c r="K552" s="196">
        <f t="shared" si="64"/>
        <v>38867955.836336426</v>
      </c>
      <c r="L552" s="197">
        <f t="shared" si="65"/>
        <v>73559647.84037897</v>
      </c>
    </row>
    <row r="553" spans="2:12">
      <c r="B553">
        <v>27278054.139835812</v>
      </c>
      <c r="C553">
        <v>7131580.5536057614</v>
      </c>
      <c r="D553">
        <v>1.7782219916379283E-2</v>
      </c>
      <c r="E553">
        <v>0.29174016541032138</v>
      </c>
      <c r="F553" s="198">
        <f t="shared" si="59"/>
        <v>-8701180.5536057614</v>
      </c>
      <c r="G553" s="196">
        <f t="shared" si="60"/>
        <v>-6697650.453291947</v>
      </c>
      <c r="H553" s="196">
        <f t="shared" si="61"/>
        <v>4666874.8099465687</v>
      </c>
      <c r="I553" s="196">
        <f t="shared" si="62"/>
        <v>11834932.205875054</v>
      </c>
      <c r="J553" s="196">
        <f t="shared" si="63"/>
        <v>23834825.92347955</v>
      </c>
      <c r="K553" s="196">
        <f t="shared" si="64"/>
        <v>35629187.522833228</v>
      </c>
      <c r="L553" s="197">
        <f t="shared" si="65"/>
        <v>60566989.455236688</v>
      </c>
    </row>
    <row r="554" spans="2:12">
      <c r="B554">
        <v>17508163.70128483</v>
      </c>
      <c r="C554">
        <v>6488174.077578051</v>
      </c>
      <c r="D554">
        <v>2.2208014160588395E-2</v>
      </c>
      <c r="E554">
        <v>0.37458876308481098</v>
      </c>
      <c r="F554" s="198">
        <f t="shared" si="59"/>
        <v>-8057774.077578051</v>
      </c>
      <c r="G554" s="196">
        <f t="shared" si="60"/>
        <v>-9883089.9536576029</v>
      </c>
      <c r="H554" s="196">
        <f t="shared" si="61"/>
        <v>-5124913.4509041812</v>
      </c>
      <c r="I554" s="196">
        <f t="shared" si="62"/>
        <v>-1347742.6773941712</v>
      </c>
      <c r="J554" s="196">
        <f t="shared" si="63"/>
        <v>3866145.474213962</v>
      </c>
      <c r="K554" s="196">
        <f t="shared" si="64"/>
        <v>8391040.0234315712</v>
      </c>
      <c r="L554" s="197">
        <f t="shared" si="65"/>
        <v>-12156334.661888471</v>
      </c>
    </row>
    <row r="555" spans="2:12">
      <c r="B555">
        <v>25508743.552964874</v>
      </c>
      <c r="C555">
        <v>4668645.2833643602</v>
      </c>
      <c r="D555">
        <v>1.5323038422803428E-2</v>
      </c>
      <c r="E555">
        <v>0.28723563341166419</v>
      </c>
      <c r="F555" s="198">
        <f t="shared" si="59"/>
        <v>-6238245.2833643602</v>
      </c>
      <c r="G555" s="196">
        <f t="shared" si="60"/>
        <v>-7384766.1437808881</v>
      </c>
      <c r="H555" s="196">
        <f t="shared" si="61"/>
        <v>2873820.5656864396</v>
      </c>
      <c r="I555" s="196">
        <f t="shared" si="62"/>
        <v>9604461.9107456803</v>
      </c>
      <c r="J555" s="196">
        <f t="shared" si="63"/>
        <v>20855371.351122282</v>
      </c>
      <c r="K555" s="196">
        <f t="shared" si="64"/>
        <v>31996246.320339829</v>
      </c>
      <c r="L555" s="197">
        <f t="shared" si="65"/>
        <v>51706888.720748983</v>
      </c>
    </row>
    <row r="556" spans="2:12">
      <c r="B556">
        <v>28190404.980620746</v>
      </c>
      <c r="C556">
        <v>7848323.007904293</v>
      </c>
      <c r="D556">
        <v>2.8353221228675188E-2</v>
      </c>
      <c r="E556">
        <v>0.26897030549027984</v>
      </c>
      <c r="F556" s="198">
        <f t="shared" si="59"/>
        <v>-9417923.007904293</v>
      </c>
      <c r="G556" s="196">
        <f t="shared" si="60"/>
        <v>-6577442.8286185339</v>
      </c>
      <c r="H556" s="196">
        <f t="shared" si="61"/>
        <v>5506681.0045428732</v>
      </c>
      <c r="I556" s="196">
        <f t="shared" si="62"/>
        <v>13361295.843965424</v>
      </c>
      <c r="J556" s="196">
        <f t="shared" si="63"/>
        <v>26845398.017496277</v>
      </c>
      <c r="K556" s="196">
        <f t="shared" si="64"/>
        <v>40576598.591071501</v>
      </c>
      <c r="L556" s="197">
        <f t="shared" si="65"/>
        <v>70294607.620553255</v>
      </c>
    </row>
    <row r="557" spans="2:12">
      <c r="B557">
        <v>29330729.087191381</v>
      </c>
      <c r="C557">
        <v>7481780.4498428293</v>
      </c>
      <c r="D557">
        <v>2.748161259804071E-2</v>
      </c>
      <c r="E557">
        <v>0.33000122074037908</v>
      </c>
      <c r="F557" s="198">
        <f t="shared" si="59"/>
        <v>-9051380.4498428293</v>
      </c>
      <c r="G557" s="196">
        <f t="shared" si="60"/>
        <v>-5840946.1300172899</v>
      </c>
      <c r="H557" s="196">
        <f t="shared" si="61"/>
        <v>6170226.4247637335</v>
      </c>
      <c r="I557" s="196">
        <f t="shared" si="62"/>
        <v>13049935.375078017</v>
      </c>
      <c r="J557" s="196">
        <f t="shared" si="63"/>
        <v>24215068.304481622</v>
      </c>
      <c r="K557" s="196">
        <f t="shared" si="64"/>
        <v>34531397.73171138</v>
      </c>
      <c r="L557" s="197">
        <f t="shared" si="65"/>
        <v>63074301.256174631</v>
      </c>
    </row>
    <row r="558" spans="2:12">
      <c r="B558">
        <v>23161259.804071169</v>
      </c>
      <c r="C558">
        <v>7807672.3532822654</v>
      </c>
      <c r="D558">
        <v>1.941740165410321E-2</v>
      </c>
      <c r="E558">
        <v>0.3074373607593005</v>
      </c>
      <c r="F558" s="198">
        <f t="shared" si="59"/>
        <v>-9377272.3532822654</v>
      </c>
      <c r="G558" s="196">
        <f t="shared" si="60"/>
        <v>-8209318.2988769328</v>
      </c>
      <c r="H558" s="196">
        <f t="shared" si="61"/>
        <v>243357.59022184048</v>
      </c>
      <c r="I558" s="196">
        <f t="shared" si="62"/>
        <v>5937288.5419674776</v>
      </c>
      <c r="J558" s="196">
        <f t="shared" si="63"/>
        <v>15121678.940788303</v>
      </c>
      <c r="K558" s="196">
        <f t="shared" si="64"/>
        <v>23937383.949172452</v>
      </c>
      <c r="L558" s="197">
        <f t="shared" si="65"/>
        <v>27653118.369990874</v>
      </c>
    </row>
    <row r="559" spans="2:12">
      <c r="B559">
        <v>27993102.816858426</v>
      </c>
      <c r="C559">
        <v>7672811.059907834</v>
      </c>
      <c r="D559">
        <v>1.3720206305124057E-2</v>
      </c>
      <c r="E559">
        <v>0.33087099826044497</v>
      </c>
      <c r="F559" s="198">
        <f t="shared" si="59"/>
        <v>-9242411.059907835</v>
      </c>
      <c r="G559" s="196">
        <f t="shared" si="60"/>
        <v>-6188009.7709255982</v>
      </c>
      <c r="H559" s="196">
        <f t="shared" si="61"/>
        <v>5228541.4324024552</v>
      </c>
      <c r="I559" s="196">
        <f t="shared" si="62"/>
        <v>11859529.083368426</v>
      </c>
      <c r="J559" s="196">
        <f t="shared" si="63"/>
        <v>22566091.821437638</v>
      </c>
      <c r="K559" s="196">
        <f t="shared" si="64"/>
        <v>32447311.420070305</v>
      </c>
      <c r="L559" s="197">
        <f t="shared" si="65"/>
        <v>56671052.926445395</v>
      </c>
    </row>
    <row r="560" spans="2:12">
      <c r="B560">
        <v>22791833.246864222</v>
      </c>
      <c r="C560">
        <v>7734885.7081820127</v>
      </c>
      <c r="D560">
        <v>1.6251411481063266E-2</v>
      </c>
      <c r="E560">
        <v>0.35633259071626944</v>
      </c>
      <c r="F560" s="198">
        <f t="shared" si="59"/>
        <v>-9304485.7081820127</v>
      </c>
      <c r="G560" s="196">
        <f t="shared" si="60"/>
        <v>-8022455.3599664299</v>
      </c>
      <c r="H560" s="196">
        <f t="shared" si="61"/>
        <v>-58662.135428347996</v>
      </c>
      <c r="I560" s="196">
        <f t="shared" si="62"/>
        <v>4969398.7731232466</v>
      </c>
      <c r="J560" s="196">
        <f t="shared" si="63"/>
        <v>12590540.828019161</v>
      </c>
      <c r="K560" s="196">
        <f t="shared" si="64"/>
        <v>19354674.46426772</v>
      </c>
      <c r="L560" s="197">
        <f t="shared" si="65"/>
        <v>19529010.861833338</v>
      </c>
    </row>
    <row r="561" spans="2:12">
      <c r="B561">
        <v>23218939.786980804</v>
      </c>
      <c r="C561">
        <v>8766945.402386548</v>
      </c>
      <c r="D561">
        <v>1.5020905178991059E-2</v>
      </c>
      <c r="E561">
        <v>0.32862331003753775</v>
      </c>
      <c r="F561" s="198">
        <f t="shared" si="59"/>
        <v>-10336545.402386548</v>
      </c>
      <c r="G561" s="196">
        <f t="shared" si="60"/>
        <v>-8017518.5568960123</v>
      </c>
      <c r="H561" s="196">
        <f t="shared" si="61"/>
        <v>397963.49141667876</v>
      </c>
      <c r="I561" s="196">
        <f t="shared" si="62"/>
        <v>5860612.1698722774</v>
      </c>
      <c r="J561" s="196">
        <f t="shared" si="63"/>
        <v>14456600.879268602</v>
      </c>
      <c r="K561" s="196">
        <f t="shared" si="64"/>
        <v>22433242.098563634</v>
      </c>
      <c r="L561" s="197">
        <f t="shared" si="65"/>
        <v>24794354.679838628</v>
      </c>
    </row>
    <row r="562" spans="2:12">
      <c r="B562">
        <v>21843317.972350232</v>
      </c>
      <c r="C562">
        <v>8192068.2393871881</v>
      </c>
      <c r="D562">
        <v>2.1568346201971494E-2</v>
      </c>
      <c r="E562">
        <v>0.38286080507828002</v>
      </c>
      <c r="F562" s="198">
        <f t="shared" si="59"/>
        <v>-9761668.2393871881</v>
      </c>
      <c r="G562" s="196">
        <f t="shared" si="60"/>
        <v>-8255516.4265751569</v>
      </c>
      <c r="H562" s="196">
        <f t="shared" si="61"/>
        <v>-1047346.3622034811</v>
      </c>
      <c r="I562" s="196">
        <f t="shared" si="62"/>
        <v>3499021.9323109034</v>
      </c>
      <c r="J562" s="196">
        <f t="shared" si="63"/>
        <v>10092989.870354587</v>
      </c>
      <c r="K562" s="196">
        <f t="shared" si="64"/>
        <v>15702952.818972822</v>
      </c>
      <c r="L562" s="197">
        <f t="shared" si="65"/>
        <v>10230433.593472484</v>
      </c>
    </row>
    <row r="563" spans="2:12">
      <c r="B563">
        <v>20618762.779625844</v>
      </c>
      <c r="C563">
        <v>8573305.4597613458</v>
      </c>
      <c r="D563">
        <v>1.7530137028107545E-2</v>
      </c>
      <c r="E563">
        <v>0.33050019837031158</v>
      </c>
      <c r="F563" s="198">
        <f t="shared" si="59"/>
        <v>-10142905.459761346</v>
      </c>
      <c r="G563" s="196">
        <f t="shared" si="60"/>
        <v>-9007754.5694553051</v>
      </c>
      <c r="H563" s="196">
        <f t="shared" si="61"/>
        <v>-2268811.0569268079</v>
      </c>
      <c r="I563" s="196">
        <f t="shared" si="62"/>
        <v>2509108.9531647083</v>
      </c>
      <c r="J563" s="196">
        <f t="shared" si="63"/>
        <v>9845126.6584331989</v>
      </c>
      <c r="K563" s="196">
        <f t="shared" si="64"/>
        <v>16642080.148737956</v>
      </c>
      <c r="L563" s="197">
        <f t="shared" si="65"/>
        <v>7576844.6741924025</v>
      </c>
    </row>
    <row r="564" spans="2:12">
      <c r="B564">
        <v>19743034.150212102</v>
      </c>
      <c r="C564">
        <v>8548585.467085788</v>
      </c>
      <c r="D564">
        <v>2.0326853236487929E-2</v>
      </c>
      <c r="E564">
        <v>0.31055482650227362</v>
      </c>
      <c r="F564" s="198">
        <f t="shared" si="59"/>
        <v>-10118185.467085788</v>
      </c>
      <c r="G564" s="196">
        <f t="shared" si="60"/>
        <v>-9501145.0427761786</v>
      </c>
      <c r="H564" s="196">
        <f t="shared" si="61"/>
        <v>-3301136.17538029</v>
      </c>
      <c r="I564" s="196">
        <f t="shared" si="62"/>
        <v>1405632.2649972688</v>
      </c>
      <c r="J564" s="196">
        <f t="shared" si="63"/>
        <v>8771996.5913364068</v>
      </c>
      <c r="K564" s="196">
        <f t="shared" si="64"/>
        <v>15818703.538224777</v>
      </c>
      <c r="L564" s="197">
        <f t="shared" si="65"/>
        <v>3075865.7093161959</v>
      </c>
    </row>
    <row r="565" spans="2:12">
      <c r="B565">
        <v>15328684.347056489</v>
      </c>
      <c r="C565">
        <v>7250236.5184484385</v>
      </c>
      <c r="D565">
        <v>1.7417828913235876E-2</v>
      </c>
      <c r="E565">
        <v>0.36436658833582569</v>
      </c>
      <c r="F565" s="198">
        <f t="shared" si="59"/>
        <v>-8819836.5184484385</v>
      </c>
      <c r="G565" s="196">
        <f t="shared" si="60"/>
        <v>-10726285.828290597</v>
      </c>
      <c r="H565" s="196">
        <f t="shared" si="61"/>
        <v>-7198301.5353201535</v>
      </c>
      <c r="I565" s="196">
        <f t="shared" si="62"/>
        <v>-3807812.982763486</v>
      </c>
      <c r="J565" s="196">
        <f t="shared" si="63"/>
        <v>757079.57228405541</v>
      </c>
      <c r="K565" s="196">
        <f t="shared" si="64"/>
        <v>4797716.1836921703</v>
      </c>
      <c r="L565" s="197">
        <f t="shared" si="65"/>
        <v>-24997441.108846448</v>
      </c>
    </row>
    <row r="566" spans="2:12">
      <c r="B566">
        <v>29270760.216071047</v>
      </c>
      <c r="C566">
        <v>7060304.5747245708</v>
      </c>
      <c r="D566">
        <v>2.71111178930021E-2</v>
      </c>
      <c r="E566">
        <v>0.25727408673360391</v>
      </c>
      <c r="F566" s="198">
        <f t="shared" si="59"/>
        <v>-8629904.5747245699</v>
      </c>
      <c r="G566" s="196">
        <f t="shared" si="60"/>
        <v>-6198074.3985670386</v>
      </c>
      <c r="H566" s="196">
        <f t="shared" si="61"/>
        <v>6850465.2345635109</v>
      </c>
      <c r="I566" s="196">
        <f t="shared" si="62"/>
        <v>15376446.393600909</v>
      </c>
      <c r="J566" s="196">
        <f t="shared" si="63"/>
        <v>30219898.155552164</v>
      </c>
      <c r="K566" s="196">
        <f t="shared" si="64"/>
        <v>45607140.125789367</v>
      </c>
      <c r="L566" s="197">
        <f t="shared" si="65"/>
        <v>83225970.936214343</v>
      </c>
    </row>
    <row r="567" spans="2:12">
      <c r="B567">
        <v>24131748.40540788</v>
      </c>
      <c r="C567">
        <v>6242072.8171636099</v>
      </c>
      <c r="D567">
        <v>1.2894375438703573E-2</v>
      </c>
      <c r="E567">
        <v>0.38175756096072266</v>
      </c>
      <c r="F567" s="198">
        <f t="shared" si="59"/>
        <v>-7811672.8171636099</v>
      </c>
      <c r="G567" s="196">
        <f t="shared" si="60"/>
        <v>-7358418.7588675562</v>
      </c>
      <c r="H567" s="196">
        <f t="shared" si="61"/>
        <v>1266960.4415898744</v>
      </c>
      <c r="I567" s="196">
        <f t="shared" si="62"/>
        <v>6290534.7838712586</v>
      </c>
      <c r="J567" s="196">
        <f t="shared" si="63"/>
        <v>13774504.747785956</v>
      </c>
      <c r="K567" s="196">
        <f t="shared" si="64"/>
        <v>20135420.622353032</v>
      </c>
      <c r="L567" s="197">
        <f t="shared" si="65"/>
        <v>26297329.019568954</v>
      </c>
    </row>
    <row r="568" spans="2:12">
      <c r="B568">
        <v>15644093.142490922</v>
      </c>
      <c r="C568">
        <v>6538850.0625629444</v>
      </c>
      <c r="D568">
        <v>2.7667165135654773E-2</v>
      </c>
      <c r="E568">
        <v>0.32497024445326095</v>
      </c>
      <c r="F568" s="198">
        <f t="shared" si="59"/>
        <v>-8108450.0625629444</v>
      </c>
      <c r="G568" s="196">
        <f t="shared" si="60"/>
        <v>-10987645.634215338</v>
      </c>
      <c r="H568" s="196">
        <f t="shared" si="61"/>
        <v>-7478858.4470626013</v>
      </c>
      <c r="I568" s="196">
        <f t="shared" si="62"/>
        <v>-3964840.2022681278</v>
      </c>
      <c r="J568" s="196">
        <f t="shared" si="63"/>
        <v>1114900.3935875481</v>
      </c>
      <c r="K568" s="196">
        <f t="shared" si="64"/>
        <v>5883953.1982831853</v>
      </c>
      <c r="L568" s="197">
        <f t="shared" si="65"/>
        <v>-23540940.754238278</v>
      </c>
    </row>
    <row r="569" spans="2:12">
      <c r="F569" s="198"/>
      <c r="G569" s="196"/>
      <c r="H569" s="196"/>
      <c r="I569" s="196"/>
      <c r="J569" s="196"/>
      <c r="K569" s="196"/>
      <c r="L569" s="197"/>
    </row>
    <row r="570" spans="2:12">
      <c r="F570" s="198"/>
      <c r="G570" s="196"/>
      <c r="H570" s="196"/>
      <c r="I570" s="196"/>
      <c r="J570" s="196"/>
      <c r="K570" s="196"/>
      <c r="L570" s="197"/>
    </row>
    <row r="571" spans="2:12">
      <c r="F571" s="198"/>
      <c r="G571" s="196"/>
      <c r="H571" s="196"/>
      <c r="I571" s="196"/>
      <c r="J571" s="196"/>
      <c r="K571" s="196"/>
      <c r="L571" s="197"/>
    </row>
    <row r="572" spans="2:12">
      <c r="F572" s="198"/>
      <c r="G572" s="196"/>
      <c r="H572" s="196"/>
      <c r="I572" s="196"/>
      <c r="J572" s="196"/>
      <c r="K572" s="196"/>
      <c r="L572" s="197"/>
    </row>
    <row r="573" spans="2:12">
      <c r="F573" s="198"/>
      <c r="G573" s="196"/>
      <c r="H573" s="196"/>
      <c r="I573" s="196"/>
      <c r="J573" s="196"/>
      <c r="K573" s="196"/>
      <c r="L573" s="197"/>
    </row>
    <row r="574" spans="2:12">
      <c r="F574" s="198"/>
      <c r="G574" s="196"/>
      <c r="H574" s="196"/>
      <c r="I574" s="196"/>
      <c r="J574" s="196"/>
      <c r="K574" s="196"/>
      <c r="L574" s="197"/>
    </row>
    <row r="575" spans="2:12">
      <c r="F575" s="198"/>
      <c r="G575" s="196"/>
      <c r="H575" s="196"/>
      <c r="I575" s="196"/>
      <c r="J575" s="196"/>
      <c r="K575" s="196"/>
      <c r="L575" s="197"/>
    </row>
    <row r="576" spans="2:12">
      <c r="F576" s="198"/>
      <c r="G576" s="196"/>
      <c r="H576" s="196"/>
      <c r="I576" s="196"/>
      <c r="J576" s="196"/>
      <c r="K576" s="196"/>
      <c r="L576" s="197"/>
    </row>
    <row r="577" spans="6:12">
      <c r="F577" s="198"/>
      <c r="G577" s="196"/>
      <c r="H577" s="196"/>
      <c r="I577" s="196"/>
      <c r="J577" s="196"/>
      <c r="K577" s="196"/>
      <c r="L577" s="197"/>
    </row>
    <row r="578" spans="6:12">
      <c r="F578" s="198"/>
      <c r="G578" s="196"/>
      <c r="H578" s="196"/>
      <c r="I578" s="196"/>
      <c r="J578" s="196"/>
      <c r="K578" s="196"/>
      <c r="L578" s="197"/>
    </row>
    <row r="579" spans="6:12">
      <c r="F579" s="198"/>
      <c r="G579" s="196"/>
      <c r="H579" s="196"/>
      <c r="I579" s="196"/>
      <c r="J579" s="196"/>
      <c r="K579" s="196"/>
      <c r="L579" s="197"/>
    </row>
    <row r="580" spans="6:12">
      <c r="F580" s="198"/>
      <c r="G580" s="196"/>
      <c r="H580" s="196"/>
      <c r="I580" s="196"/>
      <c r="J580" s="196"/>
      <c r="K580" s="196"/>
      <c r="L580" s="197"/>
    </row>
    <row r="581" spans="6:12">
      <c r="F581" s="198"/>
      <c r="G581" s="196"/>
      <c r="H581" s="196"/>
      <c r="I581" s="196"/>
      <c r="J581" s="196"/>
      <c r="K581" s="196"/>
      <c r="L581" s="197"/>
    </row>
    <row r="582" spans="6:12">
      <c r="F582" s="198"/>
      <c r="G582" s="196"/>
      <c r="H582" s="196"/>
      <c r="I582" s="196"/>
      <c r="J582" s="196"/>
      <c r="K582" s="196"/>
      <c r="L582" s="197"/>
    </row>
    <row r="583" spans="6:12">
      <c r="F583" s="198"/>
      <c r="G583" s="196"/>
      <c r="H583" s="196"/>
      <c r="I583" s="196"/>
      <c r="J583" s="196"/>
      <c r="K583" s="196"/>
      <c r="L583" s="197"/>
    </row>
    <row r="584" spans="6:12">
      <c r="F584" s="198"/>
      <c r="G584" s="196"/>
      <c r="H584" s="196"/>
      <c r="I584" s="196"/>
      <c r="J584" s="196"/>
      <c r="K584" s="196"/>
      <c r="L584" s="197"/>
    </row>
    <row r="585" spans="6:12">
      <c r="F585" s="198"/>
      <c r="G585" s="196"/>
      <c r="H585" s="196"/>
      <c r="I585" s="196"/>
      <c r="J585" s="196"/>
      <c r="K585" s="196"/>
      <c r="L585" s="197"/>
    </row>
    <row r="586" spans="6:12">
      <c r="F586" s="198"/>
      <c r="G586" s="196"/>
      <c r="H586" s="196"/>
      <c r="I586" s="196"/>
      <c r="J586" s="196"/>
      <c r="K586" s="196"/>
      <c r="L586" s="197"/>
    </row>
    <row r="587" spans="6:12">
      <c r="F587" s="198"/>
      <c r="G587" s="196"/>
      <c r="H587" s="196"/>
      <c r="I587" s="196"/>
      <c r="J587" s="196"/>
      <c r="K587" s="196"/>
      <c r="L587" s="197"/>
    </row>
    <row r="588" spans="6:12">
      <c r="F588" s="198"/>
      <c r="G588" s="196"/>
      <c r="H588" s="196"/>
      <c r="I588" s="196"/>
      <c r="J588" s="196"/>
      <c r="K588" s="196"/>
      <c r="L588" s="197"/>
    </row>
    <row r="589" spans="6:12">
      <c r="F589" s="198"/>
      <c r="G589" s="196"/>
      <c r="H589" s="196"/>
      <c r="I589" s="196"/>
      <c r="J589" s="196"/>
      <c r="K589" s="196"/>
      <c r="L589" s="197"/>
    </row>
    <row r="590" spans="6:12">
      <c r="F590" s="198"/>
      <c r="G590" s="196"/>
      <c r="H590" s="196"/>
      <c r="I590" s="196"/>
      <c r="J590" s="196"/>
      <c r="K590" s="196"/>
      <c r="L590" s="197"/>
    </row>
    <row r="591" spans="6:12">
      <c r="F591" s="198"/>
      <c r="G591" s="196"/>
      <c r="H591" s="196"/>
      <c r="I591" s="196"/>
      <c r="J591" s="196"/>
      <c r="K591" s="196"/>
      <c r="L591" s="197"/>
    </row>
    <row r="592" spans="6:12">
      <c r="F592" s="198"/>
      <c r="G592" s="196"/>
      <c r="H592" s="196"/>
      <c r="I592" s="196"/>
      <c r="J592" s="196"/>
      <c r="K592" s="196"/>
      <c r="L592" s="197"/>
    </row>
    <row r="593" spans="6:12">
      <c r="F593" s="198"/>
      <c r="G593" s="196"/>
      <c r="H593" s="196"/>
      <c r="I593" s="196"/>
      <c r="J593" s="196"/>
      <c r="K593" s="196"/>
      <c r="L593" s="197"/>
    </row>
    <row r="594" spans="6:12">
      <c r="F594" s="198"/>
      <c r="G594" s="196"/>
      <c r="H594" s="196"/>
      <c r="I594" s="196"/>
      <c r="J594" s="196"/>
      <c r="K594" s="196"/>
      <c r="L594" s="197"/>
    </row>
    <row r="595" spans="6:12">
      <c r="F595" s="198"/>
      <c r="G595" s="196"/>
      <c r="H595" s="196"/>
      <c r="I595" s="196"/>
      <c r="J595" s="196"/>
      <c r="K595" s="196"/>
      <c r="L595" s="197"/>
    </row>
    <row r="596" spans="6:12">
      <c r="F596" s="198"/>
      <c r="G596" s="196"/>
      <c r="H596" s="196"/>
      <c r="I596" s="196"/>
      <c r="J596" s="196"/>
      <c r="K596" s="196"/>
      <c r="L596" s="197"/>
    </row>
    <row r="597" spans="6:12">
      <c r="F597" s="198"/>
      <c r="G597" s="196"/>
      <c r="H597" s="196"/>
      <c r="I597" s="196"/>
      <c r="J597" s="196"/>
      <c r="K597" s="196"/>
      <c r="L597" s="197"/>
    </row>
    <row r="598" spans="6:12">
      <c r="F598" s="198"/>
      <c r="G598" s="196"/>
      <c r="H598" s="196"/>
      <c r="I598" s="196"/>
      <c r="J598" s="196"/>
      <c r="K598" s="196"/>
      <c r="L598" s="197"/>
    </row>
    <row r="599" spans="6:12">
      <c r="F599" s="198"/>
      <c r="G599" s="196"/>
      <c r="H599" s="196"/>
      <c r="I599" s="196"/>
      <c r="J599" s="196"/>
      <c r="K599" s="196"/>
      <c r="L599" s="197"/>
    </row>
    <row r="600" spans="6:12">
      <c r="F600" s="198"/>
      <c r="G600" s="196"/>
      <c r="H600" s="196"/>
      <c r="I600" s="196"/>
      <c r="J600" s="196"/>
      <c r="K600" s="196"/>
      <c r="L600" s="197"/>
    </row>
    <row r="601" spans="6:12">
      <c r="F601" s="198"/>
      <c r="G601" s="196"/>
      <c r="H601" s="196"/>
      <c r="I601" s="196"/>
      <c r="J601" s="196"/>
      <c r="K601" s="196"/>
      <c r="L601" s="197"/>
    </row>
    <row r="602" spans="6:12">
      <c r="F602" s="198"/>
      <c r="G602" s="196"/>
      <c r="H602" s="196"/>
      <c r="I602" s="196"/>
      <c r="J602" s="196"/>
      <c r="K602" s="196"/>
      <c r="L602" s="197"/>
    </row>
    <row r="603" spans="6:12">
      <c r="F603" s="198"/>
      <c r="G603" s="196"/>
      <c r="H603" s="196"/>
      <c r="I603" s="196"/>
      <c r="J603" s="196"/>
      <c r="K603" s="196"/>
      <c r="L603" s="197"/>
    </row>
    <row r="604" spans="6:12">
      <c r="F604" s="198"/>
      <c r="G604" s="196"/>
      <c r="H604" s="196"/>
      <c r="I604" s="196"/>
      <c r="J604" s="196"/>
      <c r="K604" s="196"/>
      <c r="L604" s="197"/>
    </row>
    <row r="605" spans="6:12">
      <c r="F605" s="198"/>
      <c r="G605" s="196"/>
      <c r="H605" s="196"/>
      <c r="I605" s="196"/>
      <c r="J605" s="196"/>
      <c r="K605" s="196"/>
      <c r="L605" s="197"/>
    </row>
    <row r="606" spans="6:12">
      <c r="F606" s="198"/>
      <c r="G606" s="196"/>
      <c r="H606" s="196"/>
      <c r="I606" s="196"/>
      <c r="J606" s="196"/>
      <c r="K606" s="196"/>
      <c r="L606" s="197"/>
    </row>
    <row r="607" spans="6:12">
      <c r="F607" s="198"/>
      <c r="G607" s="196"/>
      <c r="H607" s="196"/>
      <c r="I607" s="196"/>
      <c r="J607" s="196"/>
      <c r="K607" s="196"/>
      <c r="L607" s="197"/>
    </row>
    <row r="608" spans="6:12">
      <c r="F608" s="198"/>
      <c r="G608" s="196"/>
      <c r="H608" s="196"/>
      <c r="I608" s="196"/>
      <c r="J608" s="196"/>
      <c r="K608" s="196"/>
      <c r="L608" s="197"/>
    </row>
    <row r="609" spans="6:12">
      <c r="F609" s="198"/>
      <c r="G609" s="196"/>
      <c r="H609" s="196"/>
      <c r="I609" s="196"/>
      <c r="J609" s="196"/>
      <c r="K609" s="196"/>
      <c r="L609" s="197"/>
    </row>
    <row r="610" spans="6:12">
      <c r="F610" s="198"/>
      <c r="G610" s="196"/>
      <c r="H610" s="196"/>
      <c r="I610" s="196"/>
      <c r="J610" s="196"/>
      <c r="K610" s="196"/>
      <c r="L610" s="197"/>
    </row>
    <row r="611" spans="6:12">
      <c r="F611" s="198"/>
      <c r="G611" s="196"/>
      <c r="H611" s="196"/>
      <c r="I611" s="196"/>
      <c r="J611" s="196"/>
      <c r="K611" s="196"/>
      <c r="L611" s="197"/>
    </row>
    <row r="612" spans="6:12">
      <c r="F612" s="198"/>
      <c r="G612" s="196"/>
      <c r="H612" s="196"/>
      <c r="I612" s="196"/>
      <c r="J612" s="196"/>
      <c r="K612" s="196"/>
      <c r="L612" s="197"/>
    </row>
    <row r="613" spans="6:12">
      <c r="F613" s="198"/>
      <c r="G613" s="196"/>
      <c r="H613" s="196"/>
      <c r="I613" s="196"/>
      <c r="J613" s="196"/>
      <c r="K613" s="196"/>
      <c r="L613" s="197"/>
    </row>
    <row r="614" spans="6:12">
      <c r="F614" s="198"/>
      <c r="G614" s="196"/>
      <c r="H614" s="196"/>
      <c r="I614" s="196"/>
      <c r="J614" s="196"/>
      <c r="K614" s="196"/>
      <c r="L614" s="197"/>
    </row>
    <row r="615" spans="6:12">
      <c r="F615" s="198"/>
      <c r="G615" s="196"/>
      <c r="H615" s="196"/>
      <c r="I615" s="196"/>
      <c r="J615" s="196"/>
      <c r="K615" s="196"/>
      <c r="L615" s="197"/>
    </row>
    <row r="616" spans="6:12">
      <c r="F616" s="198"/>
      <c r="G616" s="196"/>
      <c r="H616" s="196"/>
      <c r="I616" s="196"/>
      <c r="J616" s="196"/>
      <c r="K616" s="196"/>
      <c r="L616" s="197"/>
    </row>
    <row r="617" spans="6:12">
      <c r="F617" s="198"/>
      <c r="G617" s="196"/>
      <c r="H617" s="196"/>
      <c r="I617" s="196"/>
      <c r="J617" s="196"/>
      <c r="K617" s="196"/>
      <c r="L617" s="197"/>
    </row>
    <row r="618" spans="6:12">
      <c r="F618" s="198"/>
      <c r="G618" s="196"/>
      <c r="H618" s="196"/>
      <c r="I618" s="196"/>
      <c r="J618" s="196"/>
      <c r="K618" s="196"/>
      <c r="L618" s="197"/>
    </row>
    <row r="619" spans="6:12">
      <c r="F619" s="198"/>
      <c r="G619" s="196"/>
      <c r="H619" s="196"/>
      <c r="I619" s="196"/>
      <c r="J619" s="196"/>
      <c r="K619" s="196"/>
      <c r="L619" s="197"/>
    </row>
    <row r="620" spans="6:12">
      <c r="F620" s="198"/>
      <c r="G620" s="196"/>
      <c r="H620" s="196"/>
      <c r="I620" s="196"/>
      <c r="J620" s="196"/>
      <c r="K620" s="196"/>
      <c r="L620" s="197"/>
    </row>
    <row r="621" spans="6:12">
      <c r="F621" s="198"/>
      <c r="G621" s="196"/>
      <c r="H621" s="196"/>
      <c r="I621" s="196"/>
      <c r="J621" s="196"/>
      <c r="K621" s="196"/>
      <c r="L621" s="197"/>
    </row>
    <row r="622" spans="6:12">
      <c r="F622" s="198"/>
      <c r="G622" s="196"/>
      <c r="H622" s="196"/>
      <c r="I622" s="196"/>
      <c r="J622" s="196"/>
      <c r="K622" s="196"/>
      <c r="L622" s="197"/>
    </row>
    <row r="623" spans="6:12">
      <c r="F623" s="198"/>
      <c r="G623" s="196"/>
      <c r="H623" s="196"/>
      <c r="I623" s="196"/>
      <c r="J623" s="196"/>
      <c r="K623" s="196"/>
      <c r="L623" s="197"/>
    </row>
    <row r="624" spans="6:12">
      <c r="F624" s="198"/>
      <c r="G624" s="196"/>
      <c r="H624" s="196"/>
      <c r="I624" s="196"/>
      <c r="J624" s="196"/>
      <c r="K624" s="196"/>
      <c r="L624" s="197"/>
    </row>
    <row r="625" spans="6:12">
      <c r="F625" s="198"/>
      <c r="G625" s="196"/>
      <c r="H625" s="196"/>
      <c r="I625" s="196"/>
      <c r="J625" s="196"/>
      <c r="K625" s="196"/>
      <c r="L625" s="197"/>
    </row>
    <row r="626" spans="6:12">
      <c r="F626" s="198"/>
      <c r="G626" s="196"/>
      <c r="H626" s="196"/>
      <c r="I626" s="196"/>
      <c r="J626" s="196"/>
      <c r="K626" s="196"/>
      <c r="L626" s="197"/>
    </row>
    <row r="627" spans="6:12">
      <c r="F627" s="198"/>
      <c r="G627" s="196"/>
      <c r="H627" s="196"/>
      <c r="I627" s="196"/>
      <c r="J627" s="196"/>
      <c r="K627" s="196"/>
      <c r="L627" s="197"/>
    </row>
    <row r="628" spans="6:12">
      <c r="F628" s="198"/>
      <c r="G628" s="196"/>
      <c r="H628" s="196"/>
      <c r="I628" s="196"/>
      <c r="J628" s="196"/>
      <c r="K628" s="196"/>
      <c r="L628" s="197"/>
    </row>
    <row r="629" spans="6:12">
      <c r="F629" s="198"/>
      <c r="G629" s="196"/>
      <c r="H629" s="196"/>
      <c r="I629" s="196"/>
      <c r="J629" s="196"/>
      <c r="K629" s="196"/>
      <c r="L629" s="197"/>
    </row>
    <row r="630" spans="6:12">
      <c r="F630" s="198"/>
      <c r="G630" s="196"/>
      <c r="H630" s="196"/>
      <c r="I630" s="196"/>
      <c r="J630" s="196"/>
      <c r="K630" s="196"/>
      <c r="L630" s="197"/>
    </row>
    <row r="631" spans="6:12">
      <c r="F631" s="198"/>
      <c r="G631" s="196"/>
      <c r="H631" s="196"/>
      <c r="I631" s="196"/>
      <c r="J631" s="196"/>
      <c r="K631" s="196"/>
      <c r="L631" s="197"/>
    </row>
    <row r="632" spans="6:12">
      <c r="F632" s="198"/>
      <c r="G632" s="196"/>
      <c r="H632" s="196"/>
      <c r="I632" s="196"/>
      <c r="J632" s="196"/>
      <c r="K632" s="196"/>
      <c r="L632" s="197"/>
    </row>
    <row r="633" spans="6:12">
      <c r="F633" s="198"/>
      <c r="G633" s="196"/>
      <c r="H633" s="196"/>
      <c r="I633" s="196"/>
      <c r="J633" s="196"/>
      <c r="K633" s="196"/>
      <c r="L633" s="197"/>
    </row>
    <row r="634" spans="6:12">
      <c r="F634" s="198"/>
      <c r="G634" s="196"/>
      <c r="H634" s="196"/>
      <c r="I634" s="196"/>
      <c r="J634" s="196"/>
      <c r="K634" s="196"/>
      <c r="L634" s="197"/>
    </row>
    <row r="635" spans="6:12">
      <c r="F635" s="198"/>
      <c r="G635" s="196"/>
      <c r="H635" s="196"/>
      <c r="I635" s="196"/>
      <c r="J635" s="196"/>
      <c r="K635" s="196"/>
      <c r="L635" s="197"/>
    </row>
    <row r="636" spans="6:12">
      <c r="F636" s="198"/>
      <c r="G636" s="196"/>
      <c r="H636" s="196"/>
      <c r="I636" s="196"/>
      <c r="J636" s="196"/>
      <c r="K636" s="196"/>
      <c r="L636" s="197"/>
    </row>
    <row r="637" spans="6:12">
      <c r="F637" s="198"/>
      <c r="G637" s="196"/>
      <c r="H637" s="196"/>
      <c r="I637" s="196"/>
      <c r="J637" s="196"/>
      <c r="K637" s="196"/>
      <c r="L637" s="197"/>
    </row>
    <row r="638" spans="6:12">
      <c r="F638" s="198"/>
      <c r="G638" s="196"/>
      <c r="H638" s="196"/>
      <c r="I638" s="196"/>
      <c r="J638" s="196"/>
      <c r="K638" s="196"/>
      <c r="L638" s="197"/>
    </row>
    <row r="639" spans="6:12">
      <c r="F639" s="198"/>
      <c r="G639" s="196"/>
      <c r="H639" s="196"/>
      <c r="I639" s="196"/>
      <c r="J639" s="196"/>
      <c r="K639" s="196"/>
      <c r="L639" s="197"/>
    </row>
    <row r="640" spans="6:12">
      <c r="F640" s="198"/>
      <c r="G640" s="196"/>
      <c r="H640" s="196"/>
      <c r="I640" s="196"/>
      <c r="J640" s="196"/>
      <c r="K640" s="196"/>
      <c r="L640" s="197"/>
    </row>
    <row r="641" spans="6:12">
      <c r="F641" s="198"/>
      <c r="G641" s="196"/>
      <c r="H641" s="196"/>
      <c r="I641" s="196"/>
      <c r="J641" s="196"/>
      <c r="K641" s="196"/>
      <c r="L641" s="197"/>
    </row>
    <row r="642" spans="6:12">
      <c r="F642" s="198"/>
      <c r="G642" s="196"/>
      <c r="H642" s="196"/>
      <c r="I642" s="196"/>
      <c r="J642" s="196"/>
      <c r="K642" s="196"/>
      <c r="L642" s="197"/>
    </row>
    <row r="643" spans="6:12">
      <c r="F643" s="198"/>
      <c r="G643" s="196"/>
      <c r="H643" s="196"/>
      <c r="I643" s="196"/>
      <c r="J643" s="196"/>
      <c r="K643" s="196"/>
      <c r="L643" s="197"/>
    </row>
    <row r="644" spans="6:12">
      <c r="F644" s="198"/>
      <c r="G644" s="196"/>
      <c r="H644" s="196"/>
      <c r="I644" s="196"/>
      <c r="J644" s="196"/>
      <c r="K644" s="196"/>
      <c r="L644" s="197"/>
    </row>
    <row r="645" spans="6:12">
      <c r="F645" s="198"/>
      <c r="G645" s="196"/>
      <c r="H645" s="196"/>
      <c r="I645" s="196"/>
      <c r="J645" s="196"/>
      <c r="K645" s="196"/>
      <c r="L645" s="197"/>
    </row>
    <row r="646" spans="6:12">
      <c r="F646" s="198"/>
      <c r="G646" s="196"/>
      <c r="H646" s="196"/>
      <c r="I646" s="196"/>
      <c r="J646" s="196"/>
      <c r="K646" s="196"/>
      <c r="L646" s="197"/>
    </row>
    <row r="647" spans="6:12">
      <c r="F647" s="198"/>
      <c r="G647" s="196"/>
      <c r="H647" s="196"/>
      <c r="I647" s="196"/>
      <c r="J647" s="196"/>
      <c r="K647" s="196"/>
      <c r="L647" s="197"/>
    </row>
    <row r="648" spans="6:12">
      <c r="F648" s="198"/>
      <c r="G648" s="196"/>
      <c r="H648" s="196"/>
      <c r="I648" s="196"/>
      <c r="J648" s="196"/>
      <c r="K648" s="196"/>
      <c r="L648" s="197"/>
    </row>
    <row r="649" spans="6:12">
      <c r="F649" s="198"/>
      <c r="G649" s="196"/>
      <c r="H649" s="196"/>
      <c r="I649" s="196"/>
      <c r="J649" s="196"/>
      <c r="K649" s="196"/>
      <c r="L649" s="197"/>
    </row>
    <row r="650" spans="6:12">
      <c r="F650" s="198"/>
      <c r="G650" s="196"/>
      <c r="H650" s="196"/>
      <c r="I650" s="196"/>
      <c r="J650" s="196"/>
      <c r="K650" s="196"/>
      <c r="L650" s="197"/>
    </row>
    <row r="651" spans="6:12">
      <c r="F651" s="198"/>
      <c r="G651" s="196"/>
      <c r="H651" s="196"/>
      <c r="I651" s="196"/>
      <c r="J651" s="196"/>
      <c r="K651" s="196"/>
      <c r="L651" s="197"/>
    </row>
    <row r="652" spans="6:12">
      <c r="F652" s="198"/>
      <c r="G652" s="196"/>
      <c r="H652" s="196"/>
      <c r="I652" s="196"/>
      <c r="J652" s="196"/>
      <c r="K652" s="196"/>
      <c r="L652" s="197"/>
    </row>
    <row r="653" spans="6:12">
      <c r="F653" s="198"/>
      <c r="G653" s="196"/>
      <c r="H653" s="196"/>
      <c r="I653" s="196"/>
      <c r="J653" s="196"/>
      <c r="K653" s="196"/>
      <c r="L653" s="197"/>
    </row>
    <row r="654" spans="6:12">
      <c r="F654" s="198"/>
      <c r="G654" s="196"/>
      <c r="H654" s="196"/>
      <c r="I654" s="196"/>
      <c r="J654" s="196"/>
      <c r="K654" s="196"/>
      <c r="L654" s="197"/>
    </row>
    <row r="655" spans="6:12">
      <c r="F655" s="198"/>
      <c r="G655" s="196"/>
      <c r="H655" s="196"/>
      <c r="I655" s="196"/>
      <c r="J655" s="196"/>
      <c r="K655" s="196"/>
      <c r="L655" s="197"/>
    </row>
    <row r="656" spans="6:12">
      <c r="F656" s="198"/>
      <c r="G656" s="196"/>
      <c r="H656" s="196"/>
      <c r="I656" s="196"/>
      <c r="J656" s="196"/>
      <c r="K656" s="196"/>
      <c r="L656" s="197"/>
    </row>
    <row r="657" spans="6:12">
      <c r="F657" s="198"/>
      <c r="G657" s="196"/>
      <c r="H657" s="196"/>
      <c r="I657" s="196"/>
      <c r="J657" s="196"/>
      <c r="K657" s="196"/>
      <c r="L657" s="197"/>
    </row>
    <row r="658" spans="6:12">
      <c r="F658" s="198"/>
      <c r="G658" s="196"/>
      <c r="H658" s="196"/>
      <c r="I658" s="196"/>
      <c r="J658" s="196"/>
      <c r="K658" s="196"/>
      <c r="L658" s="197"/>
    </row>
    <row r="659" spans="6:12">
      <c r="F659" s="198"/>
      <c r="G659" s="196"/>
      <c r="H659" s="196"/>
      <c r="I659" s="196"/>
      <c r="J659" s="196"/>
      <c r="K659" s="196"/>
      <c r="L659" s="197"/>
    </row>
    <row r="660" spans="6:12">
      <c r="F660" s="198"/>
      <c r="G660" s="196"/>
      <c r="H660" s="196"/>
      <c r="I660" s="196"/>
      <c r="J660" s="196"/>
      <c r="K660" s="196"/>
      <c r="L660" s="197"/>
    </row>
    <row r="661" spans="6:12">
      <c r="F661" s="198"/>
      <c r="G661" s="196"/>
      <c r="H661" s="196"/>
      <c r="I661" s="196"/>
      <c r="J661" s="196"/>
      <c r="K661" s="196"/>
      <c r="L661" s="197"/>
    </row>
    <row r="662" spans="6:12">
      <c r="F662" s="198"/>
      <c r="G662" s="196"/>
      <c r="H662" s="196"/>
      <c r="I662" s="196"/>
      <c r="J662" s="196"/>
      <c r="K662" s="196"/>
      <c r="L662" s="197"/>
    </row>
    <row r="663" spans="6:12">
      <c r="F663" s="198"/>
      <c r="G663" s="196"/>
      <c r="H663" s="196"/>
      <c r="I663" s="196"/>
      <c r="J663" s="196"/>
      <c r="K663" s="196"/>
      <c r="L663" s="197"/>
    </row>
    <row r="664" spans="6:12">
      <c r="F664" s="198"/>
      <c r="G664" s="196"/>
      <c r="H664" s="196"/>
      <c r="I664" s="196"/>
      <c r="J664" s="196"/>
      <c r="K664" s="196"/>
      <c r="L664" s="197"/>
    </row>
    <row r="665" spans="6:12">
      <c r="F665" s="198"/>
      <c r="G665" s="196"/>
      <c r="H665" s="196"/>
      <c r="I665" s="196"/>
      <c r="J665" s="196"/>
      <c r="K665" s="196"/>
      <c r="L665" s="197"/>
    </row>
    <row r="666" spans="6:12">
      <c r="F666" s="198"/>
      <c r="G666" s="196"/>
      <c r="H666" s="196"/>
      <c r="I666" s="196"/>
      <c r="J666" s="196"/>
      <c r="K666" s="196"/>
      <c r="L666" s="197"/>
    </row>
    <row r="667" spans="6:12">
      <c r="F667" s="198"/>
      <c r="G667" s="196"/>
      <c r="H667" s="196"/>
      <c r="I667" s="196"/>
      <c r="J667" s="196"/>
      <c r="K667" s="196"/>
      <c r="L667" s="197"/>
    </row>
    <row r="668" spans="6:12">
      <c r="F668" s="198"/>
      <c r="G668" s="196"/>
      <c r="H668" s="196"/>
      <c r="I668" s="196"/>
      <c r="J668" s="196"/>
      <c r="K668" s="196"/>
      <c r="L668" s="197"/>
    </row>
    <row r="669" spans="6:12">
      <c r="F669" s="198"/>
      <c r="G669" s="196"/>
      <c r="H669" s="196"/>
      <c r="I669" s="196"/>
      <c r="J669" s="196"/>
      <c r="K669" s="196"/>
      <c r="L669" s="197"/>
    </row>
    <row r="670" spans="6:12">
      <c r="F670" s="198"/>
      <c r="G670" s="196"/>
      <c r="H670" s="196"/>
      <c r="I670" s="196"/>
      <c r="J670" s="196"/>
      <c r="K670" s="196"/>
      <c r="L670" s="197"/>
    </row>
    <row r="671" spans="6:12">
      <c r="F671" s="198"/>
      <c r="G671" s="196"/>
      <c r="H671" s="196"/>
      <c r="I671" s="196"/>
      <c r="J671" s="196"/>
      <c r="K671" s="196"/>
      <c r="L671" s="197"/>
    </row>
    <row r="672" spans="6:12">
      <c r="F672" s="198"/>
      <c r="G672" s="196"/>
      <c r="H672" s="196"/>
      <c r="I672" s="196"/>
      <c r="J672" s="196"/>
      <c r="K672" s="196"/>
      <c r="L672" s="197"/>
    </row>
    <row r="673" spans="6:12">
      <c r="F673" s="198"/>
      <c r="G673" s="196"/>
      <c r="H673" s="196"/>
      <c r="I673" s="196"/>
      <c r="J673" s="196"/>
      <c r="K673" s="196"/>
      <c r="L673" s="197"/>
    </row>
    <row r="674" spans="6:12">
      <c r="F674" s="198"/>
      <c r="G674" s="196"/>
      <c r="H674" s="196"/>
      <c r="I674" s="196"/>
      <c r="J674" s="196"/>
      <c r="K674" s="196"/>
      <c r="L674" s="197"/>
    </row>
    <row r="675" spans="6:12">
      <c r="F675" s="198"/>
      <c r="G675" s="196"/>
      <c r="H675" s="196"/>
      <c r="I675" s="196"/>
      <c r="J675" s="196"/>
      <c r="K675" s="196"/>
      <c r="L675" s="197"/>
    </row>
    <row r="676" spans="6:12">
      <c r="F676" s="198"/>
      <c r="G676" s="196"/>
      <c r="H676" s="196"/>
      <c r="I676" s="196"/>
      <c r="J676" s="196"/>
      <c r="K676" s="196"/>
      <c r="L676" s="197"/>
    </row>
    <row r="677" spans="6:12">
      <c r="F677" s="198"/>
      <c r="G677" s="196"/>
      <c r="H677" s="196"/>
      <c r="I677" s="196"/>
      <c r="J677" s="196"/>
      <c r="K677" s="196"/>
      <c r="L677" s="197"/>
    </row>
    <row r="678" spans="6:12">
      <c r="F678" s="198"/>
      <c r="G678" s="196"/>
      <c r="H678" s="196"/>
      <c r="I678" s="196"/>
      <c r="J678" s="196"/>
      <c r="K678" s="196"/>
      <c r="L678" s="197"/>
    </row>
    <row r="679" spans="6:12">
      <c r="F679" s="198"/>
      <c r="G679" s="196"/>
      <c r="H679" s="196"/>
      <c r="I679" s="196"/>
      <c r="J679" s="196"/>
      <c r="K679" s="196"/>
      <c r="L679" s="197"/>
    </row>
    <row r="680" spans="6:12">
      <c r="F680" s="198"/>
      <c r="G680" s="196"/>
      <c r="H680" s="196"/>
      <c r="I680" s="196"/>
      <c r="J680" s="196"/>
      <c r="K680" s="196"/>
      <c r="L680" s="197"/>
    </row>
    <row r="681" spans="6:12">
      <c r="F681" s="198"/>
      <c r="G681" s="196"/>
      <c r="H681" s="196"/>
      <c r="I681" s="196"/>
      <c r="J681" s="196"/>
      <c r="K681" s="196"/>
      <c r="L681" s="197"/>
    </row>
    <row r="682" spans="6:12">
      <c r="F682" s="198"/>
      <c r="G682" s="196"/>
      <c r="H682" s="196"/>
      <c r="I682" s="196"/>
      <c r="J682" s="196"/>
      <c r="K682" s="196"/>
      <c r="L682" s="197"/>
    </row>
    <row r="683" spans="6:12">
      <c r="F683" s="198"/>
      <c r="G683" s="196"/>
      <c r="H683" s="196"/>
      <c r="I683" s="196"/>
      <c r="J683" s="196"/>
      <c r="K683" s="196"/>
      <c r="L683" s="197"/>
    </row>
    <row r="684" spans="6:12">
      <c r="F684" s="198"/>
      <c r="G684" s="196"/>
      <c r="H684" s="196"/>
      <c r="I684" s="196"/>
      <c r="J684" s="196"/>
      <c r="K684" s="196"/>
      <c r="L684" s="197"/>
    </row>
    <row r="685" spans="6:12">
      <c r="F685" s="198"/>
      <c r="G685" s="196"/>
      <c r="H685" s="196"/>
      <c r="I685" s="196"/>
      <c r="J685" s="196"/>
      <c r="K685" s="196"/>
      <c r="L685" s="197"/>
    </row>
    <row r="686" spans="6:12">
      <c r="F686" s="198"/>
      <c r="G686" s="196"/>
      <c r="H686" s="196"/>
      <c r="I686" s="196"/>
      <c r="J686" s="196"/>
      <c r="K686" s="196"/>
      <c r="L686" s="197"/>
    </row>
    <row r="687" spans="6:12">
      <c r="F687" s="198"/>
      <c r="G687" s="196"/>
      <c r="H687" s="196"/>
      <c r="I687" s="196"/>
      <c r="J687" s="196"/>
      <c r="K687" s="196"/>
      <c r="L687" s="197"/>
    </row>
    <row r="688" spans="6:12">
      <c r="F688" s="198"/>
      <c r="G688" s="196"/>
      <c r="H688" s="196"/>
      <c r="I688" s="196"/>
      <c r="J688" s="196"/>
      <c r="K688" s="196"/>
      <c r="L688" s="197"/>
    </row>
    <row r="689" spans="6:12">
      <c r="F689" s="198"/>
      <c r="G689" s="196"/>
      <c r="H689" s="196"/>
      <c r="I689" s="196"/>
      <c r="J689" s="196"/>
      <c r="K689" s="196"/>
      <c r="L689" s="197"/>
    </row>
    <row r="690" spans="6:12">
      <c r="F690" s="198"/>
      <c r="G690" s="196"/>
      <c r="H690" s="196"/>
      <c r="I690" s="196"/>
      <c r="J690" s="196"/>
      <c r="K690" s="196"/>
      <c r="L690" s="197"/>
    </row>
    <row r="691" spans="6:12">
      <c r="F691" s="198"/>
      <c r="G691" s="196"/>
      <c r="H691" s="196"/>
      <c r="I691" s="196"/>
      <c r="J691" s="196"/>
      <c r="K691" s="196"/>
      <c r="L691" s="197"/>
    </row>
    <row r="692" spans="6:12">
      <c r="F692" s="198"/>
      <c r="G692" s="196"/>
      <c r="H692" s="196"/>
      <c r="I692" s="196"/>
      <c r="J692" s="196"/>
      <c r="K692" s="196"/>
      <c r="L692" s="197"/>
    </row>
    <row r="693" spans="6:12">
      <c r="F693" s="198"/>
      <c r="G693" s="196"/>
      <c r="H693" s="196"/>
      <c r="I693" s="196"/>
      <c r="J693" s="196"/>
      <c r="K693" s="196"/>
      <c r="L693" s="197"/>
    </row>
    <row r="694" spans="6:12">
      <c r="F694" s="198"/>
      <c r="G694" s="196"/>
      <c r="H694" s="196"/>
      <c r="I694" s="196"/>
      <c r="J694" s="196"/>
      <c r="K694" s="196"/>
      <c r="L694" s="197"/>
    </row>
    <row r="695" spans="6:12">
      <c r="F695" s="198"/>
      <c r="G695" s="196"/>
      <c r="H695" s="196"/>
      <c r="I695" s="196"/>
      <c r="J695" s="196"/>
      <c r="K695" s="196"/>
      <c r="L695" s="197"/>
    </row>
    <row r="696" spans="6:12">
      <c r="F696" s="198"/>
      <c r="G696" s="196"/>
      <c r="H696" s="196"/>
      <c r="I696" s="196"/>
      <c r="J696" s="196"/>
      <c r="K696" s="196"/>
      <c r="L696" s="197"/>
    </row>
    <row r="697" spans="6:12">
      <c r="F697" s="198"/>
      <c r="G697" s="196"/>
      <c r="H697" s="196"/>
      <c r="I697" s="196"/>
      <c r="J697" s="196"/>
      <c r="K697" s="196"/>
      <c r="L697" s="197"/>
    </row>
    <row r="698" spans="6:12">
      <c r="F698" s="198"/>
      <c r="G698" s="196"/>
      <c r="H698" s="196"/>
      <c r="I698" s="196"/>
      <c r="J698" s="196"/>
      <c r="K698" s="196"/>
      <c r="L698" s="197"/>
    </row>
    <row r="699" spans="6:12">
      <c r="F699" s="198"/>
      <c r="G699" s="196"/>
      <c r="H699" s="196"/>
      <c r="I699" s="196"/>
      <c r="J699" s="196"/>
      <c r="K699" s="196"/>
      <c r="L699" s="197"/>
    </row>
    <row r="700" spans="6:12">
      <c r="F700" s="198"/>
      <c r="G700" s="196"/>
      <c r="H700" s="196"/>
      <c r="I700" s="196"/>
      <c r="J700" s="196"/>
      <c r="K700" s="196"/>
      <c r="L700" s="197"/>
    </row>
    <row r="701" spans="6:12">
      <c r="F701" s="198"/>
      <c r="G701" s="196"/>
      <c r="H701" s="196"/>
      <c r="I701" s="196"/>
      <c r="J701" s="196"/>
      <c r="K701" s="196"/>
      <c r="L701" s="197"/>
    </row>
    <row r="702" spans="6:12">
      <c r="F702" s="198"/>
      <c r="G702" s="196"/>
      <c r="H702" s="196"/>
      <c r="I702" s="196"/>
      <c r="J702" s="196"/>
      <c r="K702" s="196"/>
      <c r="L702" s="197"/>
    </row>
    <row r="703" spans="6:12">
      <c r="F703" s="198"/>
      <c r="G703" s="196"/>
      <c r="H703" s="196"/>
      <c r="I703" s="196"/>
      <c r="J703" s="196"/>
      <c r="K703" s="196"/>
      <c r="L703" s="197"/>
    </row>
    <row r="704" spans="6:12">
      <c r="F704" s="198"/>
      <c r="G704" s="196"/>
      <c r="H704" s="196"/>
      <c r="I704" s="196"/>
      <c r="J704" s="196"/>
      <c r="K704" s="196"/>
      <c r="L704" s="197"/>
    </row>
    <row r="705" spans="6:12">
      <c r="F705" s="198"/>
      <c r="G705" s="196"/>
      <c r="H705" s="196"/>
      <c r="I705" s="196"/>
      <c r="J705" s="196"/>
      <c r="K705" s="196"/>
      <c r="L705" s="197"/>
    </row>
    <row r="706" spans="6:12">
      <c r="F706" s="198"/>
      <c r="G706" s="196"/>
      <c r="H706" s="196"/>
      <c r="I706" s="196"/>
      <c r="J706" s="196"/>
      <c r="K706" s="196"/>
      <c r="L706" s="197"/>
    </row>
    <row r="707" spans="6:12">
      <c r="F707" s="198"/>
      <c r="G707" s="196"/>
      <c r="H707" s="196"/>
      <c r="I707" s="196"/>
      <c r="J707" s="196"/>
      <c r="K707" s="196"/>
      <c r="L707" s="197"/>
    </row>
    <row r="708" spans="6:12">
      <c r="F708" s="198"/>
      <c r="G708" s="196"/>
      <c r="H708" s="196"/>
      <c r="I708" s="196"/>
      <c r="J708" s="196"/>
      <c r="K708" s="196"/>
      <c r="L708" s="197"/>
    </row>
    <row r="709" spans="6:12">
      <c r="F709" s="198"/>
      <c r="G709" s="196"/>
      <c r="H709" s="196"/>
      <c r="I709" s="196"/>
      <c r="J709" s="196"/>
      <c r="K709" s="196"/>
      <c r="L709" s="197"/>
    </row>
    <row r="710" spans="6:12">
      <c r="F710" s="198"/>
      <c r="G710" s="196"/>
      <c r="H710" s="196"/>
      <c r="I710" s="196"/>
      <c r="J710" s="196"/>
      <c r="K710" s="196"/>
      <c r="L710" s="197"/>
    </row>
    <row r="711" spans="6:12">
      <c r="F711" s="198"/>
      <c r="G711" s="196"/>
      <c r="H711" s="196"/>
      <c r="I711" s="196"/>
      <c r="J711" s="196"/>
      <c r="K711" s="196"/>
      <c r="L711" s="197"/>
    </row>
    <row r="712" spans="6:12">
      <c r="F712" s="198"/>
      <c r="G712" s="196"/>
      <c r="H712" s="196"/>
      <c r="I712" s="196"/>
      <c r="J712" s="196"/>
      <c r="K712" s="196"/>
      <c r="L712" s="197"/>
    </row>
    <row r="713" spans="6:12">
      <c r="F713" s="198"/>
      <c r="G713" s="196"/>
      <c r="H713" s="196"/>
      <c r="I713" s="196"/>
      <c r="J713" s="196"/>
      <c r="K713" s="196"/>
      <c r="L713" s="197"/>
    </row>
    <row r="714" spans="6:12">
      <c r="F714" s="198"/>
      <c r="G714" s="196"/>
      <c r="H714" s="196"/>
      <c r="I714" s="196"/>
      <c r="J714" s="196"/>
      <c r="K714" s="196"/>
      <c r="L714" s="197"/>
    </row>
    <row r="715" spans="6:12">
      <c r="F715" s="198"/>
      <c r="G715" s="196"/>
      <c r="H715" s="196"/>
      <c r="I715" s="196"/>
      <c r="J715" s="196"/>
      <c r="K715" s="196"/>
      <c r="L715" s="197"/>
    </row>
    <row r="716" spans="6:12">
      <c r="F716" s="198"/>
      <c r="G716" s="196"/>
      <c r="H716" s="196"/>
      <c r="I716" s="196"/>
      <c r="J716" s="196"/>
      <c r="K716" s="196"/>
      <c r="L716" s="197"/>
    </row>
    <row r="717" spans="6:12">
      <c r="F717" s="198"/>
      <c r="G717" s="196"/>
      <c r="H717" s="196"/>
      <c r="I717" s="196"/>
      <c r="J717" s="196"/>
      <c r="K717" s="196"/>
      <c r="L717" s="197"/>
    </row>
    <row r="718" spans="6:12">
      <c r="F718" s="198"/>
      <c r="G718" s="196"/>
      <c r="H718" s="196"/>
      <c r="I718" s="196"/>
      <c r="J718" s="196"/>
      <c r="K718" s="196"/>
      <c r="L718" s="197"/>
    </row>
    <row r="719" spans="6:12">
      <c r="F719" s="198"/>
      <c r="G719" s="196"/>
      <c r="H719" s="196"/>
      <c r="I719" s="196"/>
      <c r="J719" s="196"/>
      <c r="K719" s="196"/>
      <c r="L719" s="197"/>
    </row>
    <row r="720" spans="6:12">
      <c r="F720" s="198"/>
      <c r="G720" s="196"/>
      <c r="H720" s="196"/>
      <c r="I720" s="196"/>
      <c r="J720" s="196"/>
      <c r="K720" s="196"/>
      <c r="L720" s="197"/>
    </row>
    <row r="721" spans="6:12">
      <c r="F721" s="198"/>
      <c r="G721" s="196"/>
      <c r="H721" s="196"/>
      <c r="I721" s="196"/>
      <c r="J721" s="196"/>
      <c r="K721" s="196"/>
      <c r="L721" s="197"/>
    </row>
    <row r="722" spans="6:12">
      <c r="F722" s="198"/>
      <c r="G722" s="196"/>
      <c r="H722" s="196"/>
      <c r="I722" s="196"/>
      <c r="J722" s="196"/>
      <c r="K722" s="196"/>
      <c r="L722" s="197"/>
    </row>
    <row r="723" spans="6:12">
      <c r="F723" s="198"/>
      <c r="G723" s="196"/>
      <c r="H723" s="196"/>
      <c r="I723" s="196"/>
      <c r="J723" s="196"/>
      <c r="K723" s="196"/>
      <c r="L723" s="197"/>
    </row>
    <row r="724" spans="6:12">
      <c r="F724" s="198"/>
      <c r="G724" s="196"/>
      <c r="H724" s="196"/>
      <c r="I724" s="196"/>
      <c r="J724" s="196"/>
      <c r="K724" s="196"/>
      <c r="L724" s="197"/>
    </row>
    <row r="725" spans="6:12">
      <c r="F725" s="198"/>
      <c r="G725" s="196"/>
      <c r="H725" s="196"/>
      <c r="I725" s="196"/>
      <c r="J725" s="196"/>
      <c r="K725" s="196"/>
      <c r="L725" s="197"/>
    </row>
    <row r="726" spans="6:12">
      <c r="F726" s="198"/>
      <c r="G726" s="196"/>
      <c r="H726" s="196"/>
      <c r="I726" s="196"/>
      <c r="J726" s="196"/>
      <c r="K726" s="196"/>
      <c r="L726" s="197"/>
    </row>
    <row r="727" spans="6:12">
      <c r="F727" s="198"/>
      <c r="G727" s="196"/>
      <c r="H727" s="196"/>
      <c r="I727" s="196"/>
      <c r="J727" s="196"/>
      <c r="K727" s="196"/>
      <c r="L727" s="197"/>
    </row>
    <row r="728" spans="6:12">
      <c r="F728" s="198"/>
      <c r="G728" s="196"/>
      <c r="H728" s="196"/>
      <c r="I728" s="196"/>
      <c r="J728" s="196"/>
      <c r="K728" s="196"/>
      <c r="L728" s="197"/>
    </row>
    <row r="729" spans="6:12">
      <c r="F729" s="198"/>
      <c r="G729" s="196"/>
      <c r="H729" s="196"/>
      <c r="I729" s="196"/>
      <c r="J729" s="196"/>
      <c r="K729" s="196"/>
      <c r="L729" s="197"/>
    </row>
    <row r="730" spans="6:12">
      <c r="F730" s="198"/>
      <c r="G730" s="196"/>
      <c r="H730" s="196"/>
      <c r="I730" s="196"/>
      <c r="J730" s="196"/>
      <c r="K730" s="196"/>
      <c r="L730" s="197"/>
    </row>
    <row r="731" spans="6:12">
      <c r="F731" s="198"/>
      <c r="G731" s="196"/>
      <c r="H731" s="196"/>
      <c r="I731" s="196"/>
      <c r="J731" s="196"/>
      <c r="K731" s="196"/>
      <c r="L731" s="197"/>
    </row>
    <row r="732" spans="6:12">
      <c r="F732" s="198"/>
      <c r="G732" s="196"/>
      <c r="H732" s="196"/>
      <c r="I732" s="196"/>
      <c r="J732" s="196"/>
      <c r="K732" s="196"/>
      <c r="L732" s="197"/>
    </row>
    <row r="733" spans="6:12">
      <c r="F733" s="198"/>
      <c r="G733" s="196"/>
      <c r="H733" s="196"/>
      <c r="I733" s="196"/>
      <c r="J733" s="196"/>
      <c r="K733" s="196"/>
      <c r="L733" s="197"/>
    </row>
    <row r="734" spans="6:12">
      <c r="F734" s="198"/>
      <c r="G734" s="196"/>
      <c r="H734" s="196"/>
      <c r="I734" s="196"/>
      <c r="J734" s="196"/>
      <c r="K734" s="196"/>
      <c r="L734" s="197"/>
    </row>
    <row r="735" spans="6:12">
      <c r="F735" s="198"/>
      <c r="G735" s="196"/>
      <c r="H735" s="196"/>
      <c r="I735" s="196"/>
      <c r="J735" s="196"/>
      <c r="K735" s="196"/>
      <c r="L735" s="197"/>
    </row>
    <row r="736" spans="6:12">
      <c r="F736" s="198"/>
      <c r="G736" s="196"/>
      <c r="H736" s="196"/>
      <c r="I736" s="196"/>
      <c r="J736" s="196"/>
      <c r="K736" s="196"/>
      <c r="L736" s="197"/>
    </row>
    <row r="737" spans="6:12">
      <c r="F737" s="198"/>
      <c r="G737" s="196"/>
      <c r="H737" s="196"/>
      <c r="I737" s="196"/>
      <c r="J737" s="196"/>
      <c r="K737" s="196"/>
      <c r="L737" s="197"/>
    </row>
    <row r="738" spans="6:12">
      <c r="F738" s="198"/>
      <c r="G738" s="196"/>
      <c r="H738" s="196"/>
      <c r="I738" s="196"/>
      <c r="J738" s="196"/>
      <c r="K738" s="196"/>
      <c r="L738" s="197"/>
    </row>
    <row r="739" spans="6:12">
      <c r="F739" s="198"/>
      <c r="G739" s="196"/>
      <c r="H739" s="196"/>
      <c r="I739" s="196"/>
      <c r="J739" s="196"/>
      <c r="K739" s="196"/>
      <c r="L739" s="197"/>
    </row>
    <row r="740" spans="6:12">
      <c r="F740" s="198"/>
      <c r="G740" s="196"/>
      <c r="H740" s="196"/>
      <c r="I740" s="196"/>
      <c r="J740" s="196"/>
      <c r="K740" s="196"/>
      <c r="L740" s="197"/>
    </row>
    <row r="741" spans="6:12">
      <c r="F741" s="198"/>
      <c r="G741" s="196"/>
      <c r="H741" s="196"/>
      <c r="I741" s="196"/>
      <c r="J741" s="196"/>
      <c r="K741" s="196"/>
      <c r="L741" s="197"/>
    </row>
    <row r="742" spans="6:12">
      <c r="F742" s="198"/>
      <c r="G742" s="196"/>
      <c r="H742" s="196"/>
      <c r="I742" s="196"/>
      <c r="J742" s="196"/>
      <c r="K742" s="196"/>
      <c r="L742" s="197"/>
    </row>
    <row r="743" spans="6:12">
      <c r="F743" s="198"/>
      <c r="G743" s="196"/>
      <c r="H743" s="196"/>
      <c r="I743" s="196"/>
      <c r="J743" s="196"/>
      <c r="K743" s="196"/>
      <c r="L743" s="197"/>
    </row>
    <row r="744" spans="6:12">
      <c r="F744" s="198"/>
      <c r="G744" s="196"/>
      <c r="H744" s="196"/>
      <c r="I744" s="196"/>
      <c r="J744" s="196"/>
      <c r="K744" s="196"/>
      <c r="L744" s="197"/>
    </row>
    <row r="745" spans="6:12">
      <c r="F745" s="198"/>
      <c r="G745" s="196"/>
      <c r="H745" s="196"/>
      <c r="I745" s="196"/>
      <c r="J745" s="196"/>
      <c r="K745" s="196"/>
      <c r="L745" s="197"/>
    </row>
    <row r="746" spans="6:12">
      <c r="F746" s="198"/>
      <c r="G746" s="196"/>
      <c r="H746" s="196"/>
      <c r="I746" s="196"/>
      <c r="J746" s="196"/>
      <c r="K746" s="196"/>
      <c r="L746" s="197"/>
    </row>
    <row r="747" spans="6:12">
      <c r="F747" s="198"/>
      <c r="G747" s="196"/>
      <c r="H747" s="196"/>
      <c r="I747" s="196"/>
      <c r="J747" s="196"/>
      <c r="K747" s="196"/>
      <c r="L747" s="197"/>
    </row>
    <row r="748" spans="6:12">
      <c r="F748" s="198"/>
      <c r="G748" s="196"/>
      <c r="H748" s="196"/>
      <c r="I748" s="196"/>
      <c r="J748" s="196"/>
      <c r="K748" s="196"/>
      <c r="L748" s="197"/>
    </row>
    <row r="749" spans="6:12">
      <c r="F749" s="198"/>
      <c r="G749" s="196"/>
      <c r="H749" s="196"/>
      <c r="I749" s="196"/>
      <c r="J749" s="196"/>
      <c r="K749" s="196"/>
      <c r="L749" s="197"/>
    </row>
    <row r="750" spans="6:12">
      <c r="F750" s="198"/>
      <c r="G750" s="196"/>
      <c r="H750" s="196"/>
      <c r="I750" s="196"/>
      <c r="J750" s="196"/>
      <c r="K750" s="196"/>
      <c r="L750" s="197"/>
    </row>
    <row r="751" spans="6:12">
      <c r="F751" s="198"/>
      <c r="G751" s="196"/>
      <c r="H751" s="196"/>
      <c r="I751" s="196"/>
      <c r="J751" s="196"/>
      <c r="K751" s="196"/>
      <c r="L751" s="197"/>
    </row>
    <row r="752" spans="6:12">
      <c r="F752" s="198"/>
      <c r="G752" s="196"/>
      <c r="H752" s="196"/>
      <c r="I752" s="196"/>
      <c r="J752" s="196"/>
      <c r="K752" s="196"/>
      <c r="L752" s="197"/>
    </row>
    <row r="753" spans="6:12">
      <c r="F753" s="198"/>
      <c r="G753" s="196"/>
      <c r="H753" s="196"/>
      <c r="I753" s="196"/>
      <c r="J753" s="196"/>
      <c r="K753" s="196"/>
      <c r="L753" s="197"/>
    </row>
    <row r="754" spans="6:12">
      <c r="F754" s="198"/>
      <c r="G754" s="196"/>
      <c r="H754" s="196"/>
      <c r="I754" s="196"/>
      <c r="J754" s="196"/>
      <c r="K754" s="196"/>
      <c r="L754" s="197"/>
    </row>
    <row r="755" spans="6:12">
      <c r="F755" s="198"/>
      <c r="G755" s="196"/>
      <c r="H755" s="196"/>
      <c r="I755" s="196"/>
      <c r="J755" s="196"/>
      <c r="K755" s="196"/>
      <c r="L755" s="197"/>
    </row>
    <row r="756" spans="6:12">
      <c r="F756" s="198"/>
      <c r="G756" s="196"/>
      <c r="H756" s="196"/>
      <c r="I756" s="196"/>
      <c r="J756" s="196"/>
      <c r="K756" s="196"/>
      <c r="L756" s="197"/>
    </row>
    <row r="757" spans="6:12">
      <c r="F757" s="198"/>
      <c r="G757" s="196"/>
      <c r="H757" s="196"/>
      <c r="I757" s="196"/>
      <c r="J757" s="196"/>
      <c r="K757" s="196"/>
      <c r="L757" s="197"/>
    </row>
    <row r="758" spans="6:12">
      <c r="F758" s="198"/>
      <c r="G758" s="196"/>
      <c r="H758" s="196"/>
      <c r="I758" s="196"/>
      <c r="J758" s="196"/>
      <c r="K758" s="196"/>
      <c r="L758" s="197"/>
    </row>
    <row r="759" spans="6:12">
      <c r="F759" s="198"/>
      <c r="G759" s="196"/>
      <c r="H759" s="196"/>
      <c r="I759" s="196"/>
      <c r="J759" s="196"/>
      <c r="K759" s="196"/>
      <c r="L759" s="197"/>
    </row>
    <row r="760" spans="6:12">
      <c r="F760" s="198"/>
      <c r="G760" s="196"/>
      <c r="H760" s="196"/>
      <c r="I760" s="196"/>
      <c r="J760" s="196"/>
      <c r="K760" s="196"/>
      <c r="L760" s="197"/>
    </row>
    <row r="761" spans="6:12">
      <c r="F761" s="198"/>
      <c r="G761" s="196"/>
      <c r="H761" s="196"/>
      <c r="I761" s="196"/>
      <c r="J761" s="196"/>
      <c r="K761" s="196"/>
      <c r="L761" s="197"/>
    </row>
    <row r="762" spans="6:12">
      <c r="F762" s="198"/>
      <c r="G762" s="196"/>
      <c r="H762" s="196"/>
      <c r="I762" s="196"/>
      <c r="J762" s="196"/>
      <c r="K762" s="196"/>
      <c r="L762" s="197"/>
    </row>
    <row r="763" spans="6:12">
      <c r="F763" s="198"/>
      <c r="G763" s="196"/>
      <c r="H763" s="196"/>
      <c r="I763" s="196"/>
      <c r="J763" s="196"/>
      <c r="K763" s="196"/>
      <c r="L763" s="197"/>
    </row>
    <row r="764" spans="6:12">
      <c r="F764" s="198"/>
      <c r="G764" s="196"/>
      <c r="H764" s="196"/>
      <c r="I764" s="196"/>
      <c r="J764" s="196"/>
      <c r="K764" s="196"/>
      <c r="L764" s="197"/>
    </row>
    <row r="765" spans="6:12">
      <c r="F765" s="198"/>
      <c r="G765" s="196"/>
      <c r="H765" s="196"/>
      <c r="I765" s="196"/>
      <c r="J765" s="196"/>
      <c r="K765" s="196"/>
      <c r="L765" s="197"/>
    </row>
    <row r="766" spans="6:12">
      <c r="F766" s="198"/>
      <c r="G766" s="196"/>
      <c r="H766" s="196"/>
      <c r="I766" s="196"/>
      <c r="J766" s="196"/>
      <c r="K766" s="196"/>
      <c r="L766" s="197"/>
    </row>
    <row r="767" spans="6:12">
      <c r="F767" s="198"/>
      <c r="G767" s="196"/>
      <c r="H767" s="196"/>
      <c r="I767" s="196"/>
      <c r="J767" s="196"/>
      <c r="K767" s="196"/>
      <c r="L767" s="197"/>
    </row>
    <row r="768" spans="6:12">
      <c r="F768" s="198"/>
      <c r="G768" s="196"/>
      <c r="H768" s="196"/>
      <c r="I768" s="196"/>
      <c r="J768" s="196"/>
      <c r="K768" s="196"/>
      <c r="L768" s="197"/>
    </row>
    <row r="769" spans="6:12">
      <c r="F769" s="198"/>
      <c r="G769" s="196"/>
      <c r="H769" s="196"/>
      <c r="I769" s="196"/>
      <c r="J769" s="196"/>
      <c r="K769" s="196"/>
      <c r="L769" s="197"/>
    </row>
    <row r="770" spans="6:12">
      <c r="F770" s="198"/>
      <c r="G770" s="196"/>
      <c r="H770" s="196"/>
      <c r="I770" s="196"/>
      <c r="J770" s="196"/>
      <c r="K770" s="196"/>
      <c r="L770" s="197"/>
    </row>
    <row r="771" spans="6:12">
      <c r="F771" s="198"/>
      <c r="G771" s="196"/>
      <c r="H771" s="196"/>
      <c r="I771" s="196"/>
      <c r="J771" s="196"/>
      <c r="K771" s="196"/>
      <c r="L771" s="197"/>
    </row>
    <row r="772" spans="6:12">
      <c r="F772" s="198"/>
      <c r="G772" s="196"/>
      <c r="H772" s="196"/>
      <c r="I772" s="196"/>
      <c r="J772" s="196"/>
      <c r="K772" s="196"/>
      <c r="L772" s="197"/>
    </row>
    <row r="773" spans="6:12">
      <c r="F773" s="198"/>
      <c r="G773" s="196"/>
      <c r="H773" s="196"/>
      <c r="I773" s="196"/>
      <c r="J773" s="196"/>
      <c r="K773" s="196"/>
      <c r="L773" s="197"/>
    </row>
    <row r="774" spans="6:12">
      <c r="F774" s="198"/>
      <c r="G774" s="196"/>
      <c r="H774" s="196"/>
      <c r="I774" s="196"/>
      <c r="J774" s="196"/>
      <c r="K774" s="196"/>
      <c r="L774" s="197"/>
    </row>
    <row r="775" spans="6:12">
      <c r="F775" s="198"/>
      <c r="G775" s="196"/>
      <c r="H775" s="196"/>
      <c r="I775" s="196"/>
      <c r="J775" s="196"/>
      <c r="K775" s="196"/>
      <c r="L775" s="197"/>
    </row>
    <row r="776" spans="6:12">
      <c r="F776" s="198"/>
      <c r="G776" s="196"/>
      <c r="H776" s="196"/>
      <c r="I776" s="196"/>
      <c r="J776" s="196"/>
      <c r="K776" s="196"/>
      <c r="L776" s="197"/>
    </row>
    <row r="777" spans="6:12">
      <c r="F777" s="198"/>
      <c r="G777" s="196"/>
      <c r="H777" s="196"/>
      <c r="I777" s="196"/>
      <c r="J777" s="196"/>
      <c r="K777" s="196"/>
      <c r="L777" s="197"/>
    </row>
    <row r="778" spans="6:12">
      <c r="F778" s="198"/>
      <c r="G778" s="196"/>
      <c r="H778" s="196"/>
      <c r="I778" s="196"/>
      <c r="J778" s="196"/>
      <c r="K778" s="196"/>
      <c r="L778" s="197"/>
    </row>
    <row r="779" spans="6:12">
      <c r="F779" s="198"/>
      <c r="G779" s="196"/>
      <c r="H779" s="196"/>
      <c r="I779" s="196"/>
      <c r="J779" s="196"/>
      <c r="K779" s="196"/>
      <c r="L779" s="197"/>
    </row>
    <row r="780" spans="6:12">
      <c r="F780" s="198"/>
      <c r="G780" s="196"/>
      <c r="H780" s="196"/>
      <c r="I780" s="196"/>
      <c r="J780" s="196"/>
      <c r="K780" s="196"/>
      <c r="L780" s="197"/>
    </row>
    <row r="781" spans="6:12">
      <c r="F781" s="198"/>
      <c r="G781" s="196"/>
      <c r="H781" s="196"/>
      <c r="I781" s="196"/>
      <c r="J781" s="196"/>
      <c r="K781" s="196"/>
      <c r="L781" s="197"/>
    </row>
    <row r="782" spans="6:12">
      <c r="F782" s="198"/>
      <c r="G782" s="196"/>
      <c r="H782" s="196"/>
      <c r="I782" s="196"/>
      <c r="J782" s="196"/>
      <c r="K782" s="196"/>
      <c r="L782" s="197"/>
    </row>
    <row r="783" spans="6:12">
      <c r="F783" s="198"/>
      <c r="G783" s="196"/>
      <c r="H783" s="196"/>
      <c r="I783" s="196"/>
      <c r="J783" s="196"/>
      <c r="K783" s="196"/>
      <c r="L783" s="197"/>
    </row>
    <row r="784" spans="6:12">
      <c r="F784" s="198"/>
      <c r="G784" s="196"/>
      <c r="H784" s="196"/>
      <c r="I784" s="196"/>
      <c r="J784" s="196"/>
      <c r="K784" s="196"/>
      <c r="L784" s="197"/>
    </row>
    <row r="785" spans="6:12">
      <c r="F785" s="198"/>
      <c r="G785" s="196"/>
      <c r="H785" s="196"/>
      <c r="I785" s="196"/>
      <c r="J785" s="196"/>
      <c r="K785" s="196"/>
      <c r="L785" s="197"/>
    </row>
    <row r="786" spans="6:12">
      <c r="F786" s="198"/>
      <c r="G786" s="196"/>
      <c r="H786" s="196"/>
      <c r="I786" s="196"/>
      <c r="J786" s="196"/>
      <c r="K786" s="196"/>
      <c r="L786" s="197"/>
    </row>
    <row r="787" spans="6:12">
      <c r="F787" s="198"/>
      <c r="G787" s="196"/>
      <c r="H787" s="196"/>
      <c r="I787" s="196"/>
      <c r="J787" s="196"/>
      <c r="K787" s="196"/>
      <c r="L787" s="197"/>
    </row>
    <row r="788" spans="6:12">
      <c r="F788" s="198"/>
      <c r="G788" s="196"/>
      <c r="H788" s="196"/>
      <c r="I788" s="196"/>
      <c r="J788" s="196"/>
      <c r="K788" s="196"/>
      <c r="L788" s="197"/>
    </row>
    <row r="789" spans="6:12">
      <c r="F789" s="198"/>
      <c r="G789" s="196"/>
      <c r="H789" s="196"/>
      <c r="I789" s="196"/>
      <c r="J789" s="196"/>
      <c r="K789" s="196"/>
      <c r="L789" s="197"/>
    </row>
    <row r="790" spans="6:12">
      <c r="F790" s="198"/>
      <c r="G790" s="196"/>
      <c r="H790" s="196"/>
      <c r="I790" s="196"/>
      <c r="J790" s="196"/>
      <c r="K790" s="196"/>
      <c r="L790" s="197"/>
    </row>
    <row r="791" spans="6:12">
      <c r="F791" s="198"/>
      <c r="G791" s="196"/>
      <c r="H791" s="196"/>
      <c r="I791" s="196"/>
      <c r="J791" s="196"/>
      <c r="K791" s="196"/>
      <c r="L791" s="197"/>
    </row>
    <row r="792" spans="6:12">
      <c r="F792" s="198"/>
      <c r="G792" s="196"/>
      <c r="H792" s="196"/>
      <c r="I792" s="196"/>
      <c r="J792" s="196"/>
      <c r="K792" s="196"/>
      <c r="L792" s="197"/>
    </row>
    <row r="793" spans="6:12">
      <c r="F793" s="198"/>
      <c r="G793" s="196"/>
      <c r="H793" s="196"/>
      <c r="I793" s="196"/>
      <c r="J793" s="196"/>
      <c r="K793" s="196"/>
      <c r="L793" s="197"/>
    </row>
    <row r="794" spans="6:12">
      <c r="F794" s="198"/>
      <c r="G794" s="196"/>
      <c r="H794" s="196"/>
      <c r="I794" s="196"/>
      <c r="J794" s="196"/>
      <c r="K794" s="196"/>
      <c r="L794" s="197"/>
    </row>
    <row r="795" spans="6:12">
      <c r="F795" s="198"/>
      <c r="G795" s="196"/>
      <c r="H795" s="196"/>
      <c r="I795" s="196"/>
      <c r="J795" s="196"/>
      <c r="K795" s="196"/>
      <c r="L795" s="197"/>
    </row>
    <row r="796" spans="6:12">
      <c r="F796" s="198"/>
      <c r="G796" s="196"/>
      <c r="H796" s="196"/>
      <c r="I796" s="196"/>
      <c r="J796" s="196"/>
      <c r="K796" s="196"/>
      <c r="L796" s="197"/>
    </row>
    <row r="797" spans="6:12">
      <c r="F797" s="198"/>
      <c r="G797" s="196"/>
      <c r="H797" s="196"/>
      <c r="I797" s="196"/>
      <c r="J797" s="196"/>
      <c r="K797" s="196"/>
      <c r="L797" s="197"/>
    </row>
    <row r="798" spans="6:12">
      <c r="F798" s="198"/>
      <c r="G798" s="196"/>
      <c r="H798" s="196"/>
      <c r="I798" s="196"/>
      <c r="J798" s="196"/>
      <c r="K798" s="196"/>
      <c r="L798" s="197"/>
    </row>
    <row r="799" spans="6:12">
      <c r="F799" s="198"/>
      <c r="G799" s="196"/>
      <c r="H799" s="196"/>
      <c r="I799" s="196"/>
      <c r="J799" s="196"/>
      <c r="K799" s="196"/>
      <c r="L799" s="197"/>
    </row>
    <row r="800" spans="6:12">
      <c r="F800" s="198"/>
      <c r="G800" s="196"/>
      <c r="H800" s="196"/>
      <c r="I800" s="196"/>
      <c r="J800" s="196"/>
      <c r="K800" s="196"/>
      <c r="L800" s="197"/>
    </row>
    <row r="801" spans="6:12">
      <c r="F801" s="198"/>
      <c r="G801" s="196"/>
      <c r="H801" s="196"/>
      <c r="I801" s="196"/>
      <c r="J801" s="196"/>
      <c r="K801" s="196"/>
      <c r="L801" s="197"/>
    </row>
    <row r="802" spans="6:12">
      <c r="F802" s="198"/>
      <c r="G802" s="196"/>
      <c r="H802" s="196"/>
      <c r="I802" s="196"/>
      <c r="J802" s="196"/>
      <c r="K802" s="196"/>
      <c r="L802" s="197"/>
    </row>
    <row r="803" spans="6:12">
      <c r="F803" s="198"/>
      <c r="G803" s="196"/>
      <c r="H803" s="196"/>
      <c r="I803" s="196"/>
      <c r="J803" s="196"/>
      <c r="K803" s="196"/>
      <c r="L803" s="197"/>
    </row>
    <row r="804" spans="6:12">
      <c r="F804" s="198"/>
      <c r="G804" s="196"/>
      <c r="H804" s="196"/>
      <c r="I804" s="196"/>
      <c r="J804" s="196"/>
      <c r="K804" s="196"/>
      <c r="L804" s="197"/>
    </row>
    <row r="805" spans="6:12">
      <c r="F805" s="198"/>
      <c r="G805" s="196"/>
      <c r="H805" s="196"/>
      <c r="I805" s="196"/>
      <c r="J805" s="196"/>
      <c r="K805" s="196"/>
      <c r="L805" s="197"/>
    </row>
    <row r="806" spans="6:12">
      <c r="F806" s="198"/>
      <c r="G806" s="196"/>
      <c r="H806" s="196"/>
      <c r="I806" s="196"/>
      <c r="J806" s="196"/>
      <c r="K806" s="196"/>
      <c r="L806" s="197"/>
    </row>
    <row r="807" spans="6:12">
      <c r="F807" s="198"/>
      <c r="G807" s="196"/>
      <c r="H807" s="196"/>
      <c r="I807" s="196"/>
      <c r="J807" s="196"/>
      <c r="K807" s="196"/>
      <c r="L807" s="197"/>
    </row>
    <row r="808" spans="6:12">
      <c r="F808" s="198"/>
      <c r="G808" s="196"/>
      <c r="H808" s="196"/>
      <c r="I808" s="196"/>
      <c r="J808" s="196"/>
      <c r="K808" s="196"/>
      <c r="L808" s="197"/>
    </row>
    <row r="809" spans="6:12">
      <c r="F809" s="198"/>
      <c r="G809" s="196"/>
      <c r="H809" s="196"/>
      <c r="I809" s="196"/>
      <c r="J809" s="196"/>
      <c r="K809" s="196"/>
      <c r="L809" s="197"/>
    </row>
    <row r="810" spans="6:12">
      <c r="F810" s="198"/>
      <c r="G810" s="196"/>
      <c r="H810" s="196"/>
      <c r="I810" s="196"/>
      <c r="J810" s="196"/>
      <c r="K810" s="196"/>
      <c r="L810" s="197"/>
    </row>
    <row r="811" spans="6:12">
      <c r="F811" s="198"/>
      <c r="G811" s="196"/>
      <c r="H811" s="196"/>
      <c r="I811" s="196"/>
      <c r="J811" s="196"/>
      <c r="K811" s="196"/>
      <c r="L811" s="197"/>
    </row>
    <row r="812" spans="6:12">
      <c r="F812" s="198"/>
      <c r="G812" s="196"/>
      <c r="H812" s="196"/>
      <c r="I812" s="196"/>
      <c r="J812" s="196"/>
      <c r="K812" s="196"/>
      <c r="L812" s="197"/>
    </row>
    <row r="813" spans="6:12">
      <c r="F813" s="198"/>
      <c r="G813" s="196"/>
      <c r="H813" s="196"/>
      <c r="I813" s="196"/>
      <c r="J813" s="196"/>
      <c r="K813" s="196"/>
      <c r="L813" s="197"/>
    </row>
    <row r="814" spans="6:12">
      <c r="F814" s="198"/>
      <c r="G814" s="196"/>
      <c r="H814" s="196"/>
      <c r="I814" s="196"/>
      <c r="J814" s="196"/>
      <c r="K814" s="196"/>
      <c r="L814" s="197"/>
    </row>
    <row r="815" spans="6:12">
      <c r="F815" s="198"/>
      <c r="G815" s="196"/>
      <c r="H815" s="196"/>
      <c r="I815" s="196"/>
      <c r="J815" s="196"/>
      <c r="K815" s="196"/>
      <c r="L815" s="197"/>
    </row>
    <row r="816" spans="6:12">
      <c r="F816" s="198"/>
      <c r="G816" s="196"/>
      <c r="H816" s="196"/>
      <c r="I816" s="196"/>
      <c r="J816" s="196"/>
      <c r="K816" s="196"/>
      <c r="L816" s="197"/>
    </row>
    <row r="817" spans="6:12">
      <c r="F817" s="198"/>
      <c r="G817" s="196"/>
      <c r="H817" s="196"/>
      <c r="I817" s="196"/>
      <c r="J817" s="196"/>
      <c r="K817" s="196"/>
      <c r="L817" s="197"/>
    </row>
    <row r="818" spans="6:12">
      <c r="F818" s="198"/>
      <c r="G818" s="196"/>
      <c r="H818" s="196"/>
      <c r="I818" s="196"/>
      <c r="J818" s="196"/>
      <c r="K818" s="196"/>
      <c r="L818" s="197"/>
    </row>
    <row r="819" spans="6:12">
      <c r="F819" s="198"/>
      <c r="G819" s="196"/>
      <c r="H819" s="196"/>
      <c r="I819" s="196"/>
      <c r="J819" s="196"/>
      <c r="K819" s="196"/>
      <c r="L819" s="197"/>
    </row>
    <row r="820" spans="6:12">
      <c r="F820" s="198"/>
      <c r="G820" s="196"/>
      <c r="H820" s="196"/>
      <c r="I820" s="196"/>
      <c r="J820" s="196"/>
      <c r="K820" s="196"/>
      <c r="L820" s="197"/>
    </row>
    <row r="821" spans="6:12">
      <c r="F821" s="198"/>
      <c r="G821" s="196"/>
      <c r="H821" s="196"/>
      <c r="I821" s="196"/>
      <c r="J821" s="196"/>
      <c r="K821" s="196"/>
      <c r="L821" s="197"/>
    </row>
    <row r="822" spans="6:12">
      <c r="F822" s="198"/>
      <c r="G822" s="196"/>
      <c r="H822" s="196"/>
      <c r="I822" s="196"/>
      <c r="J822" s="196"/>
      <c r="K822" s="196"/>
      <c r="L822" s="197"/>
    </row>
    <row r="823" spans="6:12">
      <c r="F823" s="198"/>
      <c r="G823" s="196"/>
      <c r="H823" s="196"/>
      <c r="I823" s="196"/>
      <c r="J823" s="196"/>
      <c r="K823" s="196"/>
      <c r="L823" s="197"/>
    </row>
    <row r="824" spans="6:12">
      <c r="F824" s="198"/>
      <c r="G824" s="196"/>
      <c r="H824" s="196"/>
      <c r="I824" s="196"/>
      <c r="J824" s="196"/>
      <c r="K824" s="196"/>
      <c r="L824" s="197"/>
    </row>
    <row r="825" spans="6:12">
      <c r="F825" s="198"/>
      <c r="G825" s="196"/>
      <c r="H825" s="196"/>
      <c r="I825" s="196"/>
      <c r="J825" s="196"/>
      <c r="K825" s="196"/>
      <c r="L825" s="197"/>
    </row>
    <row r="826" spans="6:12">
      <c r="F826" s="198"/>
      <c r="G826" s="196"/>
      <c r="H826" s="196"/>
      <c r="I826" s="196"/>
      <c r="J826" s="196"/>
      <c r="K826" s="196"/>
      <c r="L826" s="197"/>
    </row>
    <row r="827" spans="6:12">
      <c r="F827" s="198"/>
      <c r="G827" s="196"/>
      <c r="H827" s="196"/>
      <c r="I827" s="196"/>
      <c r="J827" s="196"/>
      <c r="K827" s="196"/>
      <c r="L827" s="197"/>
    </row>
    <row r="828" spans="6:12">
      <c r="F828" s="198"/>
      <c r="G828" s="196"/>
      <c r="H828" s="196"/>
      <c r="I828" s="196"/>
      <c r="J828" s="196"/>
      <c r="K828" s="196"/>
      <c r="L828" s="197"/>
    </row>
    <row r="829" spans="6:12">
      <c r="F829" s="198"/>
      <c r="G829" s="196"/>
      <c r="H829" s="196"/>
      <c r="I829" s="196"/>
      <c r="J829" s="196"/>
      <c r="K829" s="196"/>
      <c r="L829" s="197"/>
    </row>
    <row r="830" spans="6:12">
      <c r="F830" s="198"/>
      <c r="G830" s="196"/>
      <c r="H830" s="196"/>
      <c r="I830" s="196"/>
      <c r="J830" s="196"/>
      <c r="K830" s="196"/>
      <c r="L830" s="197"/>
    </row>
    <row r="831" spans="6:12">
      <c r="F831" s="198"/>
      <c r="G831" s="196"/>
      <c r="H831" s="196"/>
      <c r="I831" s="196"/>
      <c r="J831" s="196"/>
      <c r="K831" s="196"/>
      <c r="L831" s="197"/>
    </row>
    <row r="832" spans="6:12">
      <c r="F832" s="198"/>
      <c r="G832" s="196"/>
      <c r="H832" s="196"/>
      <c r="I832" s="196"/>
      <c r="J832" s="196"/>
      <c r="K832" s="196"/>
      <c r="L832" s="197"/>
    </row>
    <row r="833" spans="6:12">
      <c r="F833" s="198"/>
      <c r="G833" s="196"/>
      <c r="H833" s="196"/>
      <c r="I833" s="196"/>
      <c r="J833" s="196"/>
      <c r="K833" s="196"/>
      <c r="L833" s="197"/>
    </row>
    <row r="834" spans="6:12">
      <c r="F834" s="198"/>
      <c r="G834" s="196"/>
      <c r="H834" s="196"/>
      <c r="I834" s="196"/>
      <c r="J834" s="196"/>
      <c r="K834" s="196"/>
      <c r="L834" s="197"/>
    </row>
    <row r="835" spans="6:12">
      <c r="F835" s="198"/>
      <c r="G835" s="196"/>
      <c r="H835" s="196"/>
      <c r="I835" s="196"/>
      <c r="J835" s="196"/>
      <c r="K835" s="196"/>
      <c r="L835" s="197"/>
    </row>
    <row r="836" spans="6:12">
      <c r="F836" s="198"/>
      <c r="G836" s="196"/>
      <c r="H836" s="196"/>
      <c r="I836" s="196"/>
      <c r="J836" s="196"/>
      <c r="K836" s="196"/>
      <c r="L836" s="197"/>
    </row>
    <row r="837" spans="6:12">
      <c r="F837" s="198"/>
      <c r="G837" s="196"/>
      <c r="H837" s="196"/>
      <c r="I837" s="196"/>
      <c r="J837" s="196"/>
      <c r="K837" s="196"/>
      <c r="L837" s="197"/>
    </row>
    <row r="838" spans="6:12">
      <c r="F838" s="198"/>
      <c r="G838" s="196"/>
      <c r="H838" s="196"/>
      <c r="I838" s="196"/>
      <c r="J838" s="196"/>
      <c r="K838" s="196"/>
      <c r="L838" s="197"/>
    </row>
    <row r="839" spans="6:12">
      <c r="F839" s="198"/>
      <c r="G839" s="196"/>
      <c r="H839" s="196"/>
      <c r="I839" s="196"/>
      <c r="J839" s="196"/>
      <c r="K839" s="196"/>
      <c r="L839" s="197"/>
    </row>
    <row r="840" spans="6:12">
      <c r="F840" s="198"/>
      <c r="G840" s="196"/>
      <c r="H840" s="196"/>
      <c r="I840" s="196"/>
      <c r="J840" s="196"/>
      <c r="K840" s="196"/>
      <c r="L840" s="197"/>
    </row>
    <row r="841" spans="6:12">
      <c r="F841" s="198"/>
      <c r="G841" s="196"/>
      <c r="H841" s="196"/>
      <c r="I841" s="196"/>
      <c r="J841" s="196"/>
      <c r="K841" s="196"/>
      <c r="L841" s="197"/>
    </row>
    <row r="842" spans="6:12">
      <c r="F842" s="198"/>
      <c r="G842" s="196"/>
      <c r="H842" s="196"/>
      <c r="I842" s="196"/>
      <c r="J842" s="196"/>
      <c r="K842" s="196"/>
      <c r="L842" s="197"/>
    </row>
    <row r="843" spans="6:12">
      <c r="F843" s="198"/>
      <c r="G843" s="196"/>
      <c r="H843" s="196"/>
      <c r="I843" s="196"/>
      <c r="J843" s="196"/>
      <c r="K843" s="196"/>
      <c r="L843" s="197"/>
    </row>
    <row r="844" spans="6:12">
      <c r="F844" s="198"/>
      <c r="G844" s="196"/>
      <c r="H844" s="196"/>
      <c r="I844" s="196"/>
      <c r="J844" s="196"/>
      <c r="K844" s="196"/>
      <c r="L844" s="197"/>
    </row>
    <row r="845" spans="6:12">
      <c r="F845" s="198"/>
      <c r="G845" s="196"/>
      <c r="H845" s="196"/>
      <c r="I845" s="196"/>
      <c r="J845" s="196"/>
      <c r="K845" s="196"/>
      <c r="L845" s="197"/>
    </row>
    <row r="846" spans="6:12">
      <c r="F846" s="198"/>
      <c r="G846" s="196"/>
      <c r="H846" s="196"/>
      <c r="I846" s="196"/>
      <c r="J846" s="196"/>
      <c r="K846" s="196"/>
      <c r="L846" s="197"/>
    </row>
    <row r="847" spans="6:12">
      <c r="F847" s="198"/>
      <c r="G847" s="196"/>
      <c r="H847" s="196"/>
      <c r="I847" s="196"/>
      <c r="J847" s="196"/>
      <c r="K847" s="196"/>
      <c r="L847" s="197"/>
    </row>
    <row r="848" spans="6:12">
      <c r="F848" s="198"/>
      <c r="G848" s="196"/>
      <c r="H848" s="196"/>
      <c r="I848" s="196"/>
      <c r="J848" s="196"/>
      <c r="K848" s="196"/>
      <c r="L848" s="197"/>
    </row>
    <row r="849" spans="6:12">
      <c r="F849" s="198"/>
      <c r="G849" s="196"/>
      <c r="H849" s="196"/>
      <c r="I849" s="196"/>
      <c r="J849" s="196"/>
      <c r="K849" s="196"/>
      <c r="L849" s="197"/>
    </row>
    <row r="850" spans="6:12">
      <c r="F850" s="198"/>
      <c r="G850" s="196"/>
      <c r="H850" s="196"/>
      <c r="I850" s="196"/>
      <c r="J850" s="196"/>
      <c r="K850" s="196"/>
      <c r="L850" s="197"/>
    </row>
    <row r="851" spans="6:12">
      <c r="F851" s="198"/>
      <c r="G851" s="196"/>
      <c r="H851" s="196"/>
      <c r="I851" s="196"/>
      <c r="J851" s="196"/>
      <c r="K851" s="196"/>
      <c r="L851" s="197"/>
    </row>
    <row r="852" spans="6:12">
      <c r="F852" s="198"/>
      <c r="G852" s="196"/>
      <c r="H852" s="196"/>
      <c r="I852" s="196"/>
      <c r="J852" s="196"/>
      <c r="K852" s="196"/>
      <c r="L852" s="197"/>
    </row>
    <row r="853" spans="6:12">
      <c r="F853" s="198"/>
      <c r="G853" s="196"/>
      <c r="H853" s="196"/>
      <c r="I853" s="196"/>
      <c r="J853" s="196"/>
      <c r="K853" s="196"/>
      <c r="L853" s="197"/>
    </row>
    <row r="854" spans="6:12">
      <c r="F854" s="198"/>
      <c r="G854" s="196"/>
      <c r="H854" s="196"/>
      <c r="I854" s="196"/>
      <c r="J854" s="196"/>
      <c r="K854" s="196"/>
      <c r="L854" s="197"/>
    </row>
    <row r="855" spans="6:12">
      <c r="F855" s="198"/>
      <c r="G855" s="196"/>
      <c r="H855" s="196"/>
      <c r="I855" s="196"/>
      <c r="J855" s="196"/>
      <c r="K855" s="196"/>
      <c r="L855" s="197"/>
    </row>
    <row r="856" spans="6:12">
      <c r="F856" s="198"/>
      <c r="G856" s="196"/>
      <c r="H856" s="196"/>
      <c r="I856" s="196"/>
      <c r="J856" s="196"/>
      <c r="K856" s="196"/>
      <c r="L856" s="197"/>
    </row>
    <row r="857" spans="6:12">
      <c r="F857" s="198"/>
      <c r="G857" s="196"/>
      <c r="H857" s="196"/>
      <c r="I857" s="196"/>
      <c r="J857" s="196"/>
      <c r="K857" s="196"/>
      <c r="L857" s="197"/>
    </row>
    <row r="858" spans="6:12">
      <c r="F858" s="198"/>
      <c r="G858" s="196"/>
      <c r="H858" s="196"/>
      <c r="I858" s="196"/>
      <c r="J858" s="196"/>
      <c r="K858" s="196"/>
      <c r="L858" s="197"/>
    </row>
    <row r="859" spans="6:12">
      <c r="F859" s="198"/>
      <c r="G859" s="196"/>
      <c r="H859" s="196"/>
      <c r="I859" s="196"/>
      <c r="J859" s="196"/>
      <c r="K859" s="196"/>
      <c r="L859" s="197"/>
    </row>
    <row r="860" spans="6:12">
      <c r="F860" s="198"/>
      <c r="G860" s="196"/>
      <c r="H860" s="196"/>
      <c r="I860" s="196"/>
      <c r="J860" s="196"/>
      <c r="K860" s="196"/>
      <c r="L860" s="197"/>
    </row>
    <row r="861" spans="6:12">
      <c r="F861" s="198"/>
      <c r="G861" s="196"/>
      <c r="H861" s="196"/>
      <c r="I861" s="196"/>
      <c r="J861" s="196"/>
      <c r="K861" s="196"/>
      <c r="L861" s="197"/>
    </row>
    <row r="862" spans="6:12">
      <c r="F862" s="198"/>
      <c r="G862" s="196"/>
      <c r="H862" s="196"/>
      <c r="I862" s="196"/>
      <c r="J862" s="196"/>
      <c r="K862" s="196"/>
      <c r="L862" s="197"/>
    </row>
    <row r="863" spans="6:12">
      <c r="F863" s="198"/>
      <c r="G863" s="196"/>
      <c r="H863" s="196"/>
      <c r="I863" s="196"/>
      <c r="J863" s="196"/>
      <c r="K863" s="196"/>
      <c r="L863" s="197"/>
    </row>
    <row r="864" spans="6:12">
      <c r="F864" s="198"/>
      <c r="G864" s="196"/>
      <c r="H864" s="196"/>
      <c r="I864" s="196"/>
      <c r="J864" s="196"/>
      <c r="K864" s="196"/>
      <c r="L864" s="197"/>
    </row>
    <row r="865" spans="6:12">
      <c r="F865" s="198"/>
      <c r="G865" s="196"/>
      <c r="H865" s="196"/>
      <c r="I865" s="196"/>
      <c r="J865" s="196"/>
      <c r="K865" s="196"/>
      <c r="L865" s="197"/>
    </row>
    <row r="866" spans="6:12">
      <c r="F866" s="198"/>
      <c r="G866" s="196"/>
      <c r="H866" s="196"/>
      <c r="I866" s="196"/>
      <c r="J866" s="196"/>
      <c r="K866" s="196"/>
      <c r="L866" s="197"/>
    </row>
    <row r="867" spans="6:12">
      <c r="F867" s="198"/>
      <c r="G867" s="196"/>
      <c r="H867" s="196"/>
      <c r="I867" s="196"/>
      <c r="J867" s="196"/>
      <c r="K867" s="196"/>
      <c r="L867" s="197"/>
    </row>
    <row r="868" spans="6:12">
      <c r="F868" s="198"/>
      <c r="G868" s="196"/>
      <c r="H868" s="196"/>
      <c r="I868" s="196"/>
      <c r="J868" s="196"/>
      <c r="K868" s="196"/>
      <c r="L868" s="197"/>
    </row>
    <row r="869" spans="6:12">
      <c r="F869" s="198"/>
      <c r="G869" s="196"/>
      <c r="H869" s="196"/>
      <c r="I869" s="196"/>
      <c r="J869" s="196"/>
      <c r="K869" s="196"/>
      <c r="L869" s="197"/>
    </row>
    <row r="870" spans="6:12">
      <c r="F870" s="198"/>
      <c r="G870" s="196"/>
      <c r="H870" s="196"/>
      <c r="I870" s="196"/>
      <c r="J870" s="196"/>
      <c r="K870" s="196"/>
      <c r="L870" s="197"/>
    </row>
    <row r="871" spans="6:12">
      <c r="F871" s="198"/>
      <c r="G871" s="196"/>
      <c r="H871" s="196"/>
      <c r="I871" s="196"/>
      <c r="J871" s="196"/>
      <c r="K871" s="196"/>
      <c r="L871" s="197"/>
    </row>
    <row r="872" spans="6:12">
      <c r="F872" s="198"/>
      <c r="G872" s="196"/>
      <c r="H872" s="196"/>
      <c r="I872" s="196"/>
      <c r="J872" s="196"/>
      <c r="K872" s="196"/>
      <c r="L872" s="197"/>
    </row>
    <row r="873" spans="6:12">
      <c r="F873" s="198"/>
      <c r="G873" s="196"/>
      <c r="H873" s="196"/>
      <c r="I873" s="196"/>
      <c r="J873" s="196"/>
      <c r="K873" s="196"/>
      <c r="L873" s="197"/>
    </row>
    <row r="874" spans="6:12">
      <c r="F874" s="198"/>
      <c r="G874" s="196"/>
      <c r="H874" s="196"/>
      <c r="I874" s="196"/>
      <c r="J874" s="196"/>
      <c r="K874" s="196"/>
      <c r="L874" s="197"/>
    </row>
    <row r="875" spans="6:12">
      <c r="F875" s="198"/>
      <c r="G875" s="196"/>
      <c r="H875" s="196"/>
      <c r="I875" s="196"/>
      <c r="J875" s="196"/>
      <c r="K875" s="196"/>
      <c r="L875" s="197"/>
    </row>
    <row r="876" spans="6:12">
      <c r="F876" s="198"/>
      <c r="G876" s="196"/>
      <c r="H876" s="196"/>
      <c r="I876" s="196"/>
      <c r="J876" s="196"/>
      <c r="K876" s="196"/>
      <c r="L876" s="197"/>
    </row>
    <row r="877" spans="6:12">
      <c r="F877" s="198"/>
      <c r="G877" s="196"/>
      <c r="H877" s="196"/>
      <c r="I877" s="196"/>
      <c r="J877" s="196"/>
      <c r="K877" s="196"/>
      <c r="L877" s="197"/>
    </row>
    <row r="878" spans="6:12">
      <c r="F878" s="198"/>
      <c r="G878" s="196"/>
      <c r="H878" s="196"/>
      <c r="I878" s="196"/>
      <c r="J878" s="196"/>
      <c r="K878" s="196"/>
      <c r="L878" s="197"/>
    </row>
    <row r="879" spans="6:12">
      <c r="F879" s="198"/>
      <c r="G879" s="196"/>
      <c r="H879" s="196"/>
      <c r="I879" s="196"/>
      <c r="J879" s="196"/>
      <c r="K879" s="196"/>
      <c r="L879" s="197"/>
    </row>
    <row r="880" spans="6:12">
      <c r="F880" s="198"/>
      <c r="G880" s="196"/>
      <c r="H880" s="196"/>
      <c r="I880" s="196"/>
      <c r="J880" s="196"/>
      <c r="K880" s="196"/>
      <c r="L880" s="197"/>
    </row>
    <row r="881" spans="6:12">
      <c r="F881" s="198"/>
      <c r="G881" s="196"/>
      <c r="H881" s="196"/>
      <c r="I881" s="196"/>
      <c r="J881" s="196"/>
      <c r="K881" s="196"/>
      <c r="L881" s="197"/>
    </row>
    <row r="882" spans="6:12">
      <c r="F882" s="198"/>
      <c r="G882" s="196"/>
      <c r="H882" s="196"/>
      <c r="I882" s="196"/>
      <c r="J882" s="196"/>
      <c r="K882" s="196"/>
      <c r="L882" s="197"/>
    </row>
    <row r="883" spans="6:12">
      <c r="F883" s="198"/>
      <c r="G883" s="196"/>
      <c r="H883" s="196"/>
      <c r="I883" s="196"/>
      <c r="J883" s="196"/>
      <c r="K883" s="196"/>
      <c r="L883" s="197"/>
    </row>
    <row r="884" spans="6:12">
      <c r="F884" s="198"/>
      <c r="G884" s="196"/>
      <c r="H884" s="196"/>
      <c r="I884" s="196"/>
      <c r="J884" s="196"/>
      <c r="K884" s="196"/>
      <c r="L884" s="197"/>
    </row>
    <row r="885" spans="6:12">
      <c r="F885" s="198"/>
      <c r="G885" s="196"/>
      <c r="H885" s="196"/>
      <c r="I885" s="196"/>
      <c r="J885" s="196"/>
      <c r="K885" s="196"/>
      <c r="L885" s="197"/>
    </row>
    <row r="886" spans="6:12">
      <c r="F886" s="198"/>
      <c r="G886" s="196"/>
      <c r="H886" s="196"/>
      <c r="I886" s="196"/>
      <c r="J886" s="196"/>
      <c r="K886" s="196"/>
      <c r="L886" s="197"/>
    </row>
    <row r="887" spans="6:12">
      <c r="F887" s="198"/>
      <c r="G887" s="196"/>
      <c r="H887" s="196"/>
      <c r="I887" s="196"/>
      <c r="J887" s="196"/>
      <c r="K887" s="196"/>
      <c r="L887" s="197"/>
    </row>
    <row r="888" spans="6:12">
      <c r="F888" s="198"/>
      <c r="G888" s="196"/>
      <c r="H888" s="196"/>
      <c r="I888" s="196"/>
      <c r="J888" s="196"/>
      <c r="K888" s="196"/>
      <c r="L888" s="197"/>
    </row>
    <row r="889" spans="6:12">
      <c r="F889" s="198"/>
      <c r="G889" s="196"/>
      <c r="H889" s="196"/>
      <c r="I889" s="196"/>
      <c r="J889" s="196"/>
      <c r="K889" s="196"/>
      <c r="L889" s="197"/>
    </row>
    <row r="890" spans="6:12">
      <c r="F890" s="198"/>
      <c r="G890" s="196"/>
      <c r="H890" s="196"/>
      <c r="I890" s="196"/>
      <c r="J890" s="196"/>
      <c r="K890" s="196"/>
      <c r="L890" s="197"/>
    </row>
    <row r="891" spans="6:12">
      <c r="F891" s="198"/>
      <c r="G891" s="196"/>
      <c r="H891" s="196"/>
      <c r="I891" s="196"/>
      <c r="J891" s="196"/>
      <c r="K891" s="196"/>
      <c r="L891" s="197"/>
    </row>
    <row r="892" spans="6:12">
      <c r="F892" s="198"/>
      <c r="G892" s="196"/>
      <c r="H892" s="196"/>
      <c r="I892" s="196"/>
      <c r="J892" s="196"/>
      <c r="K892" s="196"/>
      <c r="L892" s="197"/>
    </row>
    <row r="893" spans="6:12">
      <c r="F893" s="198"/>
      <c r="G893" s="196"/>
      <c r="H893" s="196"/>
      <c r="I893" s="196"/>
      <c r="J893" s="196"/>
      <c r="K893" s="196"/>
      <c r="L893" s="197"/>
    </row>
    <row r="894" spans="6:12">
      <c r="F894" s="198"/>
      <c r="G894" s="196"/>
      <c r="H894" s="196"/>
      <c r="I894" s="196"/>
      <c r="J894" s="196"/>
      <c r="K894" s="196"/>
      <c r="L894" s="197"/>
    </row>
    <row r="895" spans="6:12">
      <c r="F895" s="198"/>
      <c r="G895" s="196"/>
      <c r="H895" s="196"/>
      <c r="I895" s="196"/>
      <c r="J895" s="196"/>
      <c r="K895" s="196"/>
      <c r="L895" s="197"/>
    </row>
    <row r="896" spans="6:12">
      <c r="F896" s="198"/>
      <c r="G896" s="196"/>
      <c r="H896" s="196"/>
      <c r="I896" s="196"/>
      <c r="J896" s="196"/>
      <c r="K896" s="196"/>
      <c r="L896" s="197"/>
    </row>
    <row r="897" spans="6:12">
      <c r="F897" s="198"/>
      <c r="G897" s="196"/>
      <c r="H897" s="196"/>
      <c r="I897" s="196"/>
      <c r="J897" s="196"/>
      <c r="K897" s="196"/>
      <c r="L897" s="197"/>
    </row>
    <row r="898" spans="6:12">
      <c r="F898" s="198"/>
      <c r="G898" s="196"/>
      <c r="H898" s="196"/>
      <c r="I898" s="196"/>
      <c r="J898" s="196"/>
      <c r="K898" s="196"/>
      <c r="L898" s="197"/>
    </row>
    <row r="899" spans="6:12">
      <c r="F899" s="198"/>
      <c r="G899" s="196"/>
      <c r="H899" s="196"/>
      <c r="I899" s="196"/>
      <c r="J899" s="196"/>
      <c r="K899" s="196"/>
      <c r="L899" s="197"/>
    </row>
    <row r="900" spans="6:12">
      <c r="F900" s="198"/>
      <c r="G900" s="196"/>
      <c r="H900" s="196"/>
      <c r="I900" s="196"/>
      <c r="J900" s="196"/>
      <c r="K900" s="196"/>
      <c r="L900" s="197"/>
    </row>
    <row r="901" spans="6:12">
      <c r="F901" s="198"/>
      <c r="G901" s="196"/>
      <c r="H901" s="196"/>
      <c r="I901" s="196"/>
      <c r="J901" s="196"/>
      <c r="K901" s="196"/>
      <c r="L901" s="197"/>
    </row>
    <row r="902" spans="6:12">
      <c r="F902" s="198"/>
      <c r="G902" s="196"/>
      <c r="H902" s="196"/>
      <c r="I902" s="196"/>
      <c r="J902" s="196"/>
      <c r="K902" s="196"/>
      <c r="L902" s="197"/>
    </row>
    <row r="903" spans="6:12">
      <c r="F903" s="198"/>
      <c r="G903" s="196"/>
      <c r="H903" s="196"/>
      <c r="I903" s="196"/>
      <c r="J903" s="196"/>
      <c r="K903" s="196"/>
      <c r="L903" s="197"/>
    </row>
    <row r="904" spans="6:12">
      <c r="F904" s="198"/>
      <c r="G904" s="196"/>
      <c r="H904" s="196"/>
      <c r="I904" s="196"/>
      <c r="J904" s="196"/>
      <c r="K904" s="196"/>
      <c r="L904" s="197"/>
    </row>
    <row r="905" spans="6:12">
      <c r="F905" s="198"/>
      <c r="G905" s="196"/>
      <c r="H905" s="196"/>
      <c r="I905" s="196"/>
      <c r="J905" s="196"/>
      <c r="K905" s="196"/>
      <c r="L905" s="197"/>
    </row>
    <row r="906" spans="6:12">
      <c r="F906" s="198"/>
      <c r="G906" s="196"/>
      <c r="H906" s="196"/>
      <c r="I906" s="196"/>
      <c r="J906" s="196"/>
      <c r="K906" s="196"/>
      <c r="L906" s="197"/>
    </row>
    <row r="907" spans="6:12">
      <c r="F907" s="198"/>
      <c r="G907" s="196"/>
      <c r="H907" s="196"/>
      <c r="I907" s="196"/>
      <c r="J907" s="196"/>
      <c r="K907" s="196"/>
      <c r="L907" s="197"/>
    </row>
    <row r="908" spans="6:12">
      <c r="F908" s="198"/>
      <c r="G908" s="196"/>
      <c r="H908" s="196"/>
      <c r="I908" s="196"/>
      <c r="J908" s="196"/>
      <c r="K908" s="196"/>
      <c r="L908" s="197"/>
    </row>
    <row r="909" spans="6:12">
      <c r="F909" s="198"/>
      <c r="G909" s="196"/>
      <c r="H909" s="196"/>
      <c r="I909" s="196"/>
      <c r="J909" s="196"/>
      <c r="K909" s="196"/>
      <c r="L909" s="197"/>
    </row>
    <row r="910" spans="6:12">
      <c r="F910" s="198"/>
      <c r="G910" s="196"/>
      <c r="H910" s="196"/>
      <c r="I910" s="196"/>
      <c r="J910" s="196"/>
      <c r="K910" s="196"/>
      <c r="L910" s="197"/>
    </row>
    <row r="911" spans="6:12">
      <c r="F911" s="198"/>
      <c r="G911" s="196"/>
      <c r="H911" s="196"/>
      <c r="I911" s="196"/>
      <c r="J911" s="196"/>
      <c r="K911" s="196"/>
      <c r="L911" s="197"/>
    </row>
    <row r="912" spans="6:12">
      <c r="F912" s="198"/>
      <c r="G912" s="196"/>
      <c r="H912" s="196"/>
      <c r="I912" s="196"/>
      <c r="J912" s="196"/>
      <c r="K912" s="196"/>
      <c r="L912" s="197"/>
    </row>
    <row r="913" spans="6:12">
      <c r="F913" s="198"/>
      <c r="G913" s="196"/>
      <c r="H913" s="196"/>
      <c r="I913" s="196"/>
      <c r="J913" s="196"/>
      <c r="K913" s="196"/>
      <c r="L913" s="197"/>
    </row>
    <row r="914" spans="6:12">
      <c r="F914" s="198"/>
      <c r="G914" s="196"/>
      <c r="H914" s="196"/>
      <c r="I914" s="196"/>
      <c r="J914" s="196"/>
      <c r="K914" s="196"/>
      <c r="L914" s="197"/>
    </row>
    <row r="915" spans="6:12">
      <c r="F915" s="198"/>
      <c r="G915" s="196"/>
      <c r="H915" s="196"/>
      <c r="I915" s="196"/>
      <c r="J915" s="196"/>
      <c r="K915" s="196"/>
      <c r="L915" s="197"/>
    </row>
    <row r="916" spans="6:12">
      <c r="F916" s="198"/>
      <c r="G916" s="196"/>
      <c r="H916" s="196"/>
      <c r="I916" s="196"/>
      <c r="J916" s="196"/>
      <c r="K916" s="196"/>
      <c r="L916" s="197"/>
    </row>
    <row r="917" spans="6:12">
      <c r="F917" s="198"/>
      <c r="G917" s="196"/>
      <c r="H917" s="196"/>
      <c r="I917" s="196"/>
      <c r="J917" s="196"/>
      <c r="K917" s="196"/>
      <c r="L917" s="197"/>
    </row>
    <row r="918" spans="6:12">
      <c r="F918" s="198"/>
      <c r="G918" s="196"/>
      <c r="H918" s="196"/>
      <c r="I918" s="196"/>
      <c r="J918" s="196"/>
      <c r="K918" s="196"/>
      <c r="L918" s="197"/>
    </row>
    <row r="919" spans="6:12">
      <c r="F919" s="198"/>
      <c r="G919" s="196"/>
      <c r="H919" s="196"/>
      <c r="I919" s="196"/>
      <c r="J919" s="196"/>
      <c r="K919" s="196"/>
      <c r="L919" s="197"/>
    </row>
    <row r="920" spans="6:12">
      <c r="F920" s="198"/>
      <c r="G920" s="196"/>
      <c r="H920" s="196"/>
      <c r="I920" s="196"/>
      <c r="J920" s="196"/>
      <c r="K920" s="196"/>
      <c r="L920" s="197"/>
    </row>
    <row r="921" spans="6:12">
      <c r="F921" s="198"/>
      <c r="G921" s="196"/>
      <c r="H921" s="196"/>
      <c r="I921" s="196"/>
      <c r="J921" s="196"/>
      <c r="K921" s="196"/>
      <c r="L921" s="197"/>
    </row>
    <row r="922" spans="6:12">
      <c r="F922" s="198"/>
      <c r="G922" s="196"/>
      <c r="H922" s="196"/>
      <c r="I922" s="196"/>
      <c r="J922" s="196"/>
      <c r="K922" s="196"/>
      <c r="L922" s="197"/>
    </row>
    <row r="923" spans="6:12">
      <c r="F923" s="198"/>
      <c r="G923" s="196"/>
      <c r="H923" s="196"/>
      <c r="I923" s="196"/>
      <c r="J923" s="196"/>
      <c r="K923" s="196"/>
      <c r="L923" s="197"/>
    </row>
    <row r="924" spans="6:12">
      <c r="F924" s="198"/>
      <c r="G924" s="196"/>
      <c r="H924" s="196"/>
      <c r="I924" s="196"/>
      <c r="J924" s="196"/>
      <c r="K924" s="196"/>
      <c r="L924" s="197"/>
    </row>
    <row r="925" spans="6:12">
      <c r="F925" s="198"/>
      <c r="G925" s="196"/>
      <c r="H925" s="196"/>
      <c r="I925" s="196"/>
      <c r="J925" s="196"/>
      <c r="K925" s="196"/>
      <c r="L925" s="197"/>
    </row>
    <row r="926" spans="6:12">
      <c r="F926" s="198"/>
      <c r="G926" s="196"/>
      <c r="H926" s="196"/>
      <c r="I926" s="196"/>
      <c r="J926" s="196"/>
      <c r="K926" s="196"/>
      <c r="L926" s="197"/>
    </row>
    <row r="927" spans="6:12">
      <c r="F927" s="198"/>
      <c r="G927" s="196"/>
      <c r="H927" s="196"/>
      <c r="I927" s="196"/>
      <c r="J927" s="196"/>
      <c r="K927" s="196"/>
      <c r="L927" s="197"/>
    </row>
    <row r="928" spans="6:12">
      <c r="F928" s="198"/>
      <c r="G928" s="196"/>
      <c r="H928" s="196"/>
      <c r="I928" s="196"/>
      <c r="J928" s="196"/>
      <c r="K928" s="196"/>
      <c r="L928" s="197"/>
    </row>
    <row r="929" spans="6:12">
      <c r="F929" s="198"/>
      <c r="G929" s="196"/>
      <c r="H929" s="196"/>
      <c r="I929" s="196"/>
      <c r="J929" s="196"/>
      <c r="K929" s="196"/>
      <c r="L929" s="197"/>
    </row>
    <row r="930" spans="6:12">
      <c r="F930" s="198"/>
      <c r="G930" s="196"/>
      <c r="H930" s="196"/>
      <c r="I930" s="196"/>
      <c r="J930" s="196"/>
      <c r="K930" s="196"/>
      <c r="L930" s="197"/>
    </row>
    <row r="931" spans="6:12">
      <c r="F931" s="198"/>
      <c r="G931" s="196"/>
      <c r="H931" s="196"/>
      <c r="I931" s="196"/>
      <c r="J931" s="196"/>
      <c r="K931" s="196"/>
      <c r="L931" s="197"/>
    </row>
    <row r="932" spans="6:12">
      <c r="F932" s="198"/>
      <c r="G932" s="196"/>
      <c r="H932" s="196"/>
      <c r="I932" s="196"/>
      <c r="J932" s="196"/>
      <c r="K932" s="196"/>
      <c r="L932" s="197"/>
    </row>
    <row r="933" spans="6:12">
      <c r="F933" s="198"/>
      <c r="G933" s="196"/>
      <c r="H933" s="196"/>
      <c r="I933" s="196"/>
      <c r="J933" s="196"/>
      <c r="K933" s="196"/>
      <c r="L933" s="197"/>
    </row>
    <row r="934" spans="6:12">
      <c r="F934" s="198"/>
      <c r="G934" s="196"/>
      <c r="H934" s="196"/>
      <c r="I934" s="196"/>
      <c r="J934" s="196"/>
      <c r="K934" s="196"/>
      <c r="L934" s="197"/>
    </row>
    <row r="935" spans="6:12">
      <c r="F935" s="198"/>
      <c r="G935" s="196"/>
      <c r="H935" s="196"/>
      <c r="I935" s="196"/>
      <c r="J935" s="196"/>
      <c r="K935" s="196"/>
      <c r="L935" s="197"/>
    </row>
    <row r="936" spans="6:12">
      <c r="F936" s="198"/>
      <c r="G936" s="196"/>
      <c r="H936" s="196"/>
      <c r="I936" s="196"/>
      <c r="J936" s="196"/>
      <c r="K936" s="196"/>
      <c r="L936" s="197"/>
    </row>
    <row r="937" spans="6:12">
      <c r="F937" s="198"/>
      <c r="G937" s="196"/>
      <c r="H937" s="196"/>
      <c r="I937" s="196"/>
      <c r="J937" s="196"/>
      <c r="K937" s="196"/>
      <c r="L937" s="197"/>
    </row>
    <row r="938" spans="6:12">
      <c r="F938" s="198"/>
      <c r="G938" s="196"/>
      <c r="H938" s="196"/>
      <c r="I938" s="196"/>
      <c r="J938" s="196"/>
      <c r="K938" s="196"/>
      <c r="L938" s="197"/>
    </row>
    <row r="939" spans="6:12">
      <c r="F939" s="198"/>
      <c r="G939" s="196"/>
      <c r="H939" s="196"/>
      <c r="I939" s="196"/>
      <c r="J939" s="196"/>
      <c r="K939" s="196"/>
      <c r="L939" s="197"/>
    </row>
    <row r="940" spans="6:12">
      <c r="F940" s="198"/>
      <c r="G940" s="196"/>
      <c r="H940" s="196"/>
      <c r="I940" s="196"/>
      <c r="J940" s="196"/>
      <c r="K940" s="196"/>
      <c r="L940" s="197"/>
    </row>
    <row r="941" spans="6:12">
      <c r="F941" s="198"/>
      <c r="G941" s="196"/>
      <c r="H941" s="196"/>
      <c r="I941" s="196"/>
      <c r="J941" s="196"/>
      <c r="K941" s="196"/>
      <c r="L941" s="197"/>
    </row>
    <row r="942" spans="6:12">
      <c r="F942" s="198"/>
      <c r="G942" s="196"/>
      <c r="H942" s="196"/>
      <c r="I942" s="196"/>
      <c r="J942" s="196"/>
      <c r="K942" s="196"/>
      <c r="L942" s="197"/>
    </row>
    <row r="943" spans="6:12">
      <c r="F943" s="198"/>
      <c r="G943" s="196"/>
      <c r="H943" s="196"/>
      <c r="I943" s="196"/>
      <c r="J943" s="196"/>
      <c r="K943" s="196"/>
      <c r="L943" s="197"/>
    </row>
    <row r="944" spans="6:12">
      <c r="F944" s="198"/>
      <c r="G944" s="196"/>
      <c r="H944" s="196"/>
      <c r="I944" s="196"/>
      <c r="J944" s="196"/>
      <c r="K944" s="196"/>
      <c r="L944" s="197"/>
    </row>
    <row r="945" spans="6:12">
      <c r="F945" s="198"/>
      <c r="G945" s="196"/>
      <c r="H945" s="196"/>
      <c r="I945" s="196"/>
      <c r="J945" s="196"/>
      <c r="K945" s="196"/>
      <c r="L945" s="197"/>
    </row>
    <row r="946" spans="6:12">
      <c r="F946" s="198"/>
      <c r="G946" s="196"/>
      <c r="H946" s="196"/>
      <c r="I946" s="196"/>
      <c r="J946" s="196"/>
      <c r="K946" s="196"/>
      <c r="L946" s="197"/>
    </row>
    <row r="947" spans="6:12">
      <c r="F947" s="198"/>
      <c r="G947" s="196"/>
      <c r="H947" s="196"/>
      <c r="I947" s="196"/>
      <c r="J947" s="196"/>
      <c r="K947" s="196"/>
      <c r="L947" s="197"/>
    </row>
    <row r="948" spans="6:12">
      <c r="F948" s="198"/>
      <c r="G948" s="196"/>
      <c r="H948" s="196"/>
      <c r="I948" s="196"/>
      <c r="J948" s="196"/>
      <c r="K948" s="196"/>
      <c r="L948" s="197"/>
    </row>
    <row r="949" spans="6:12">
      <c r="F949" s="198"/>
      <c r="G949" s="196"/>
      <c r="H949" s="196"/>
      <c r="I949" s="196"/>
      <c r="J949" s="196"/>
      <c r="K949" s="196"/>
      <c r="L949" s="197"/>
    </row>
    <row r="950" spans="6:12">
      <c r="F950" s="198"/>
      <c r="G950" s="196"/>
      <c r="H950" s="196"/>
      <c r="I950" s="196"/>
      <c r="J950" s="196"/>
      <c r="K950" s="196"/>
      <c r="L950" s="197"/>
    </row>
    <row r="951" spans="6:12">
      <c r="F951" s="198"/>
      <c r="G951" s="196"/>
      <c r="H951" s="196"/>
      <c r="I951" s="196"/>
      <c r="J951" s="196"/>
      <c r="K951" s="196"/>
      <c r="L951" s="197"/>
    </row>
    <row r="952" spans="6:12">
      <c r="F952" s="198"/>
      <c r="G952" s="196"/>
      <c r="H952" s="196"/>
      <c r="I952" s="196"/>
      <c r="J952" s="196"/>
      <c r="K952" s="196"/>
      <c r="L952" s="197"/>
    </row>
    <row r="953" spans="6:12">
      <c r="F953" s="198"/>
      <c r="G953" s="196"/>
      <c r="H953" s="196"/>
      <c r="I953" s="196"/>
      <c r="J953" s="196"/>
      <c r="K953" s="196"/>
      <c r="L953" s="197"/>
    </row>
    <row r="954" spans="6:12">
      <c r="F954" s="198"/>
      <c r="G954" s="196"/>
      <c r="H954" s="196"/>
      <c r="I954" s="196"/>
      <c r="J954" s="196"/>
      <c r="K954" s="196"/>
      <c r="L954" s="197"/>
    </row>
    <row r="955" spans="6:12">
      <c r="F955" s="198"/>
      <c r="G955" s="196"/>
      <c r="H955" s="196"/>
      <c r="I955" s="196"/>
      <c r="J955" s="196"/>
      <c r="K955" s="196"/>
      <c r="L955" s="197"/>
    </row>
    <row r="956" spans="6:12">
      <c r="F956" s="198"/>
      <c r="G956" s="196"/>
      <c r="H956" s="196"/>
      <c r="I956" s="196"/>
      <c r="J956" s="196"/>
      <c r="K956" s="196"/>
      <c r="L956" s="197"/>
    </row>
    <row r="957" spans="6:12">
      <c r="F957" s="198"/>
      <c r="G957" s="196"/>
      <c r="H957" s="196"/>
      <c r="I957" s="196"/>
      <c r="J957" s="196"/>
      <c r="K957" s="196"/>
      <c r="L957" s="197"/>
    </row>
    <row r="958" spans="6:12">
      <c r="F958" s="198"/>
      <c r="G958" s="196"/>
      <c r="H958" s="196"/>
      <c r="I958" s="196"/>
      <c r="J958" s="196"/>
      <c r="K958" s="196"/>
      <c r="L958" s="197"/>
    </row>
    <row r="959" spans="6:12">
      <c r="F959" s="198"/>
      <c r="G959" s="196"/>
      <c r="H959" s="196"/>
      <c r="I959" s="196"/>
      <c r="J959" s="196"/>
      <c r="K959" s="196"/>
      <c r="L959" s="197"/>
    </row>
    <row r="960" spans="6:12">
      <c r="F960" s="198"/>
      <c r="G960" s="196"/>
      <c r="H960" s="196"/>
      <c r="I960" s="196"/>
      <c r="J960" s="196"/>
      <c r="K960" s="196"/>
      <c r="L960" s="197"/>
    </row>
    <row r="961" spans="6:12">
      <c r="F961" s="198"/>
      <c r="G961" s="196"/>
      <c r="H961" s="196"/>
      <c r="I961" s="196"/>
      <c r="J961" s="196"/>
      <c r="K961" s="196"/>
      <c r="L961" s="197"/>
    </row>
    <row r="962" spans="6:12">
      <c r="F962" s="198"/>
      <c r="G962" s="196"/>
      <c r="H962" s="196"/>
      <c r="I962" s="196"/>
      <c r="J962" s="196"/>
      <c r="K962" s="196"/>
      <c r="L962" s="197"/>
    </row>
    <row r="963" spans="6:12">
      <c r="F963" s="198"/>
      <c r="G963" s="196"/>
      <c r="H963" s="196"/>
      <c r="I963" s="196"/>
      <c r="J963" s="196"/>
      <c r="K963" s="196"/>
      <c r="L963" s="197"/>
    </row>
    <row r="964" spans="6:12">
      <c r="F964" s="198"/>
      <c r="G964" s="196"/>
      <c r="H964" s="196"/>
      <c r="I964" s="196"/>
      <c r="J964" s="196"/>
      <c r="K964" s="196"/>
      <c r="L964" s="197"/>
    </row>
    <row r="965" spans="6:12">
      <c r="F965" s="198"/>
      <c r="G965" s="196"/>
      <c r="H965" s="196"/>
      <c r="I965" s="196"/>
      <c r="J965" s="196"/>
      <c r="K965" s="196"/>
      <c r="L965" s="197"/>
    </row>
    <row r="966" spans="6:12">
      <c r="F966" s="198"/>
      <c r="G966" s="196"/>
      <c r="H966" s="196"/>
      <c r="I966" s="196"/>
      <c r="J966" s="196"/>
      <c r="K966" s="196"/>
      <c r="L966" s="197"/>
    </row>
    <row r="967" spans="6:12">
      <c r="F967" s="198"/>
      <c r="G967" s="196"/>
      <c r="H967" s="196"/>
      <c r="I967" s="196"/>
      <c r="J967" s="196"/>
      <c r="K967" s="196"/>
      <c r="L967" s="197"/>
    </row>
    <row r="968" spans="6:12">
      <c r="F968" s="198"/>
      <c r="G968" s="196"/>
      <c r="H968" s="196"/>
      <c r="I968" s="196"/>
      <c r="J968" s="196"/>
      <c r="K968" s="196"/>
      <c r="L968" s="197"/>
    </row>
    <row r="969" spans="6:12">
      <c r="F969" s="198"/>
      <c r="G969" s="196"/>
      <c r="H969" s="196"/>
      <c r="I969" s="196"/>
      <c r="J969" s="196"/>
      <c r="K969" s="196"/>
      <c r="L969" s="197"/>
    </row>
    <row r="970" spans="6:12">
      <c r="F970" s="198"/>
      <c r="G970" s="196"/>
      <c r="H970" s="196"/>
      <c r="I970" s="196"/>
      <c r="J970" s="196"/>
      <c r="K970" s="196"/>
      <c r="L970" s="197"/>
    </row>
    <row r="971" spans="6:12">
      <c r="F971" s="198"/>
      <c r="G971" s="196"/>
      <c r="H971" s="196"/>
      <c r="I971" s="196"/>
      <c r="J971" s="196"/>
      <c r="K971" s="196"/>
      <c r="L971" s="197"/>
    </row>
    <row r="972" spans="6:12">
      <c r="F972" s="198"/>
      <c r="G972" s="196"/>
      <c r="H972" s="196"/>
      <c r="I972" s="196"/>
      <c r="J972" s="196"/>
      <c r="K972" s="196"/>
      <c r="L972" s="197"/>
    </row>
    <row r="973" spans="6:12">
      <c r="F973" s="198"/>
      <c r="G973" s="196"/>
      <c r="H973" s="196"/>
      <c r="I973" s="196"/>
      <c r="J973" s="196"/>
      <c r="K973" s="196"/>
      <c r="L973" s="197"/>
    </row>
    <row r="974" spans="6:12">
      <c r="F974" s="198"/>
      <c r="G974" s="196"/>
      <c r="H974" s="196"/>
      <c r="I974" s="196"/>
      <c r="J974" s="196"/>
      <c r="K974" s="196"/>
      <c r="L974" s="197"/>
    </row>
    <row r="975" spans="6:12">
      <c r="F975" s="198"/>
      <c r="G975" s="196"/>
      <c r="H975" s="196"/>
      <c r="I975" s="196"/>
      <c r="J975" s="196"/>
      <c r="K975" s="196"/>
      <c r="L975" s="197"/>
    </row>
    <row r="976" spans="6:12">
      <c r="F976" s="198"/>
      <c r="G976" s="196"/>
      <c r="H976" s="196"/>
      <c r="I976" s="196"/>
      <c r="J976" s="196"/>
      <c r="K976" s="196"/>
      <c r="L976" s="197"/>
    </row>
    <row r="977" spans="6:12">
      <c r="F977" s="198"/>
      <c r="G977" s="196"/>
      <c r="H977" s="196"/>
      <c r="I977" s="196"/>
      <c r="J977" s="196"/>
      <c r="K977" s="196"/>
      <c r="L977" s="197"/>
    </row>
    <row r="978" spans="6:12">
      <c r="F978" s="198"/>
      <c r="G978" s="196"/>
      <c r="H978" s="196"/>
      <c r="I978" s="196"/>
      <c r="J978" s="196"/>
      <c r="K978" s="196"/>
      <c r="L978" s="197"/>
    </row>
    <row r="979" spans="6:12">
      <c r="F979" s="198"/>
      <c r="G979" s="196"/>
      <c r="H979" s="196"/>
      <c r="I979" s="196"/>
      <c r="J979" s="196"/>
      <c r="K979" s="196"/>
      <c r="L979" s="197"/>
    </row>
    <row r="980" spans="6:12">
      <c r="F980" s="198"/>
      <c r="G980" s="196"/>
      <c r="H980" s="196"/>
      <c r="I980" s="196"/>
      <c r="J980" s="196"/>
      <c r="K980" s="196"/>
      <c r="L980" s="197"/>
    </row>
    <row r="981" spans="6:12">
      <c r="F981" s="198"/>
      <c r="G981" s="196"/>
      <c r="H981" s="196"/>
      <c r="I981" s="196"/>
      <c r="J981" s="196"/>
      <c r="K981" s="196"/>
      <c r="L981" s="197"/>
    </row>
    <row r="982" spans="6:12">
      <c r="F982" s="198"/>
      <c r="G982" s="196"/>
      <c r="H982" s="196"/>
      <c r="I982" s="196"/>
      <c r="J982" s="196"/>
      <c r="K982" s="196"/>
      <c r="L982" s="197"/>
    </row>
    <row r="983" spans="6:12">
      <c r="F983" s="198"/>
      <c r="G983" s="196"/>
      <c r="H983" s="196"/>
      <c r="I983" s="196"/>
      <c r="J983" s="196"/>
      <c r="K983" s="196"/>
      <c r="L983" s="197"/>
    </row>
    <row r="984" spans="6:12">
      <c r="F984" s="198"/>
      <c r="G984" s="196"/>
      <c r="H984" s="196"/>
      <c r="I984" s="196"/>
      <c r="J984" s="196"/>
      <c r="K984" s="196"/>
      <c r="L984" s="197"/>
    </row>
    <row r="985" spans="6:12">
      <c r="F985" s="198"/>
      <c r="G985" s="196"/>
      <c r="H985" s="196"/>
      <c r="I985" s="196"/>
      <c r="J985" s="196"/>
      <c r="K985" s="196"/>
      <c r="L985" s="197"/>
    </row>
    <row r="986" spans="6:12">
      <c r="F986" s="198"/>
      <c r="G986" s="196"/>
      <c r="H986" s="196"/>
      <c r="I986" s="196"/>
      <c r="J986" s="196"/>
      <c r="K986" s="196"/>
      <c r="L986" s="197"/>
    </row>
    <row r="987" spans="6:12">
      <c r="F987" s="198"/>
      <c r="G987" s="196"/>
      <c r="H987" s="196"/>
      <c r="I987" s="196"/>
      <c r="J987" s="196"/>
      <c r="K987" s="196"/>
      <c r="L987" s="197"/>
    </row>
    <row r="988" spans="6:12">
      <c r="F988" s="198"/>
      <c r="G988" s="196"/>
      <c r="H988" s="196"/>
      <c r="I988" s="196"/>
      <c r="J988" s="196"/>
      <c r="K988" s="196"/>
      <c r="L988" s="197"/>
    </row>
    <row r="989" spans="6:12">
      <c r="F989" s="198"/>
      <c r="G989" s="196"/>
      <c r="H989" s="196"/>
      <c r="I989" s="196"/>
      <c r="J989" s="196"/>
      <c r="K989" s="196"/>
      <c r="L989" s="197"/>
    </row>
    <row r="990" spans="6:12">
      <c r="F990" s="198"/>
      <c r="G990" s="196"/>
      <c r="H990" s="196"/>
      <c r="I990" s="196"/>
      <c r="J990" s="196"/>
      <c r="K990" s="196"/>
      <c r="L990" s="197"/>
    </row>
    <row r="991" spans="6:12">
      <c r="F991" s="198"/>
      <c r="G991" s="196"/>
      <c r="H991" s="196"/>
      <c r="I991" s="196"/>
      <c r="J991" s="196"/>
      <c r="K991" s="196"/>
      <c r="L991" s="197"/>
    </row>
    <row r="992" spans="6:12">
      <c r="F992" s="198"/>
      <c r="G992" s="196"/>
      <c r="H992" s="196"/>
      <c r="I992" s="196"/>
      <c r="J992" s="196"/>
      <c r="K992" s="196"/>
      <c r="L992" s="197"/>
    </row>
    <row r="993" spans="6:12">
      <c r="F993" s="198"/>
      <c r="G993" s="196"/>
      <c r="H993" s="196"/>
      <c r="I993" s="196"/>
      <c r="J993" s="196"/>
      <c r="K993" s="196"/>
      <c r="L993" s="197"/>
    </row>
    <row r="994" spans="6:12">
      <c r="F994" s="198"/>
      <c r="G994" s="196"/>
      <c r="H994" s="196"/>
      <c r="I994" s="196"/>
      <c r="J994" s="196"/>
      <c r="K994" s="196"/>
      <c r="L994" s="197"/>
    </row>
    <row r="995" spans="6:12">
      <c r="F995" s="198"/>
      <c r="G995" s="196"/>
      <c r="H995" s="196"/>
      <c r="I995" s="196"/>
      <c r="J995" s="196"/>
      <c r="K995" s="196"/>
      <c r="L995" s="197"/>
    </row>
    <row r="996" spans="6:12">
      <c r="F996" s="198"/>
      <c r="G996" s="196"/>
      <c r="H996" s="196"/>
      <c r="I996" s="196"/>
      <c r="J996" s="196"/>
      <c r="K996" s="196"/>
      <c r="L996" s="197"/>
    </row>
    <row r="997" spans="6:12">
      <c r="F997" s="198"/>
      <c r="G997" s="196"/>
      <c r="H997" s="196"/>
      <c r="I997" s="196"/>
      <c r="J997" s="196"/>
      <c r="K997" s="196"/>
      <c r="L997" s="197"/>
    </row>
    <row r="998" spans="6:12">
      <c r="F998" s="198"/>
      <c r="G998" s="196"/>
      <c r="H998" s="196"/>
      <c r="I998" s="196"/>
      <c r="J998" s="196"/>
      <c r="K998" s="196"/>
      <c r="L998" s="197"/>
    </row>
    <row r="999" spans="6:12">
      <c r="F999" s="198"/>
      <c r="G999" s="196"/>
      <c r="H999" s="196"/>
      <c r="I999" s="196"/>
      <c r="J999" s="196"/>
      <c r="K999" s="196"/>
      <c r="L999" s="197"/>
    </row>
    <row r="1000" spans="6:12">
      <c r="F1000" s="198"/>
      <c r="G1000" s="196"/>
      <c r="H1000" s="196"/>
      <c r="I1000" s="196"/>
      <c r="J1000" s="196"/>
      <c r="K1000" s="196"/>
      <c r="L1000" s="197"/>
    </row>
    <row r="1001" spans="6:12">
      <c r="F1001" s="198"/>
      <c r="G1001" s="196"/>
      <c r="H1001" s="196"/>
      <c r="I1001" s="196"/>
      <c r="J1001" s="196"/>
      <c r="K1001" s="196"/>
      <c r="L1001" s="197"/>
    </row>
    <row r="1002" spans="6:12">
      <c r="F1002" s="198"/>
      <c r="G1002" s="196"/>
      <c r="H1002" s="196"/>
      <c r="I1002" s="196"/>
      <c r="J1002" s="196"/>
      <c r="K1002" s="196"/>
      <c r="L1002" s="197"/>
    </row>
    <row r="1003" spans="6:12">
      <c r="F1003" s="198"/>
      <c r="G1003" s="196"/>
      <c r="H1003" s="196"/>
      <c r="I1003" s="196"/>
      <c r="J1003" s="196"/>
      <c r="K1003" s="196"/>
      <c r="L1003" s="197"/>
    </row>
    <row r="1004" spans="6:12">
      <c r="F1004" s="198"/>
      <c r="G1004" s="196"/>
      <c r="H1004" s="196"/>
      <c r="I1004" s="196"/>
      <c r="J1004" s="196"/>
      <c r="K1004" s="196"/>
      <c r="L1004" s="197"/>
    </row>
    <row r="1005" spans="6:12">
      <c r="F1005" s="198"/>
      <c r="G1005" s="196"/>
      <c r="H1005" s="196"/>
      <c r="I1005" s="196"/>
      <c r="J1005" s="196"/>
      <c r="K1005" s="196"/>
      <c r="L1005" s="197"/>
    </row>
    <row r="1006" spans="6:12">
      <c r="F1006" s="198"/>
      <c r="G1006" s="196"/>
      <c r="H1006" s="196"/>
      <c r="I1006" s="196"/>
      <c r="J1006" s="196"/>
      <c r="K1006" s="196"/>
      <c r="L1006" s="197"/>
    </row>
    <row r="1007" spans="6:12">
      <c r="F1007" s="198"/>
      <c r="G1007" s="196"/>
      <c r="H1007" s="196"/>
      <c r="I1007" s="196"/>
      <c r="J1007" s="196"/>
      <c r="K1007" s="196"/>
      <c r="L1007" s="197"/>
    </row>
    <row r="1008" spans="6:12">
      <c r="F1008" s="198"/>
      <c r="G1008" s="196"/>
      <c r="H1008" s="196"/>
      <c r="I1008" s="196"/>
      <c r="J1008" s="196"/>
      <c r="K1008" s="196"/>
      <c r="L1008" s="197"/>
    </row>
    <row r="1009" spans="6:12">
      <c r="F1009" s="198"/>
      <c r="G1009" s="196"/>
      <c r="H1009" s="196"/>
      <c r="I1009" s="196"/>
      <c r="J1009" s="196"/>
      <c r="K1009" s="196"/>
      <c r="L1009" s="197"/>
    </row>
    <row r="1010" spans="6:12">
      <c r="F1010" s="198"/>
      <c r="G1010" s="196"/>
      <c r="H1010" s="196"/>
      <c r="I1010" s="196"/>
      <c r="J1010" s="196"/>
      <c r="K1010" s="196"/>
      <c r="L1010" s="197"/>
    </row>
    <row r="1011" spans="6:12">
      <c r="F1011" s="198"/>
      <c r="G1011" s="196"/>
      <c r="H1011" s="196"/>
      <c r="I1011" s="196"/>
      <c r="J1011" s="196"/>
      <c r="K1011" s="196"/>
      <c r="L1011" s="197"/>
    </row>
    <row r="1012" spans="6:12">
      <c r="F1012" s="198"/>
      <c r="G1012" s="196"/>
      <c r="H1012" s="196"/>
      <c r="I1012" s="196"/>
      <c r="J1012" s="196"/>
      <c r="K1012" s="196"/>
      <c r="L1012" s="197"/>
    </row>
    <row r="1013" spans="6:12">
      <c r="F1013" s="198"/>
      <c r="G1013" s="196"/>
      <c r="H1013" s="196"/>
      <c r="I1013" s="196"/>
      <c r="J1013" s="196"/>
      <c r="K1013" s="196"/>
      <c r="L1013" s="197"/>
    </row>
    <row r="1014" spans="6:12">
      <c r="F1014" s="198"/>
      <c r="G1014" s="196"/>
      <c r="H1014" s="196"/>
      <c r="I1014" s="196"/>
      <c r="J1014" s="196"/>
      <c r="K1014" s="196"/>
      <c r="L1014" s="197"/>
    </row>
    <row r="1015" spans="6:12">
      <c r="F1015" s="198"/>
      <c r="G1015" s="196"/>
      <c r="H1015" s="196"/>
      <c r="I1015" s="196"/>
      <c r="J1015" s="196"/>
      <c r="K1015" s="196"/>
      <c r="L1015" s="197"/>
    </row>
    <row r="1016" spans="6:12">
      <c r="F1016" s="198"/>
      <c r="G1016" s="196"/>
      <c r="H1016" s="196"/>
      <c r="I1016" s="196"/>
      <c r="J1016" s="196"/>
      <c r="K1016" s="196"/>
      <c r="L1016" s="197"/>
    </row>
    <row r="1017" spans="6:12">
      <c r="F1017" s="198"/>
      <c r="G1017" s="196"/>
      <c r="H1017" s="196"/>
      <c r="I1017" s="196"/>
      <c r="J1017" s="196"/>
      <c r="K1017" s="196"/>
      <c r="L1017" s="197"/>
    </row>
    <row r="1018" spans="6:12">
      <c r="F1018" s="198"/>
      <c r="G1018" s="196"/>
      <c r="H1018" s="196"/>
      <c r="I1018" s="196"/>
      <c r="J1018" s="196"/>
      <c r="K1018" s="196"/>
      <c r="L1018" s="197"/>
    </row>
    <row r="1019" spans="6:12">
      <c r="F1019" s="198"/>
      <c r="G1019" s="196"/>
      <c r="H1019" s="196"/>
      <c r="I1019" s="196"/>
      <c r="J1019" s="196"/>
      <c r="K1019" s="196"/>
      <c r="L1019" s="197"/>
    </row>
    <row r="1020" spans="6:12">
      <c r="F1020" s="198"/>
      <c r="G1020" s="196"/>
      <c r="H1020" s="196"/>
      <c r="I1020" s="196"/>
      <c r="J1020" s="196"/>
      <c r="K1020" s="196"/>
      <c r="L1020" s="197"/>
    </row>
    <row r="1021" spans="6:12">
      <c r="F1021" s="198"/>
      <c r="G1021" s="196"/>
      <c r="H1021" s="196"/>
      <c r="I1021" s="196"/>
      <c r="J1021" s="196"/>
      <c r="K1021" s="196"/>
      <c r="L1021" s="197"/>
    </row>
    <row r="1022" spans="6:12">
      <c r="F1022" s="198"/>
      <c r="G1022" s="196"/>
      <c r="H1022" s="196"/>
      <c r="I1022" s="196"/>
      <c r="J1022" s="196"/>
      <c r="K1022" s="196"/>
      <c r="L1022" s="197"/>
    </row>
    <row r="1023" spans="6:12">
      <c r="F1023" s="198"/>
      <c r="G1023" s="196"/>
      <c r="H1023" s="196"/>
      <c r="I1023" s="196"/>
      <c r="J1023" s="196"/>
      <c r="K1023" s="196"/>
      <c r="L1023" s="197"/>
    </row>
    <row r="1024" spans="6:12">
      <c r="F1024" s="198"/>
      <c r="G1024" s="196"/>
      <c r="H1024" s="196"/>
      <c r="I1024" s="196"/>
      <c r="J1024" s="196"/>
      <c r="K1024" s="196"/>
      <c r="L1024" s="197"/>
    </row>
    <row r="1025" spans="6:12">
      <c r="F1025" s="198"/>
      <c r="G1025" s="196"/>
      <c r="H1025" s="196"/>
      <c r="I1025" s="196"/>
      <c r="J1025" s="196"/>
      <c r="K1025" s="196"/>
      <c r="L1025" s="197"/>
    </row>
    <row r="1026" spans="6:12">
      <c r="F1026" s="198"/>
      <c r="G1026" s="196"/>
      <c r="H1026" s="196"/>
      <c r="I1026" s="196"/>
      <c r="J1026" s="196"/>
      <c r="K1026" s="196"/>
      <c r="L1026" s="197"/>
    </row>
    <row r="1027" spans="6:12">
      <c r="F1027" s="198"/>
      <c r="G1027" s="196"/>
      <c r="H1027" s="196"/>
      <c r="I1027" s="196"/>
      <c r="J1027" s="196"/>
      <c r="K1027" s="196"/>
      <c r="L1027" s="197"/>
    </row>
    <row r="1028" spans="6:12">
      <c r="F1028" s="198"/>
      <c r="G1028" s="196"/>
      <c r="H1028" s="196"/>
      <c r="I1028" s="196"/>
      <c r="J1028" s="196"/>
      <c r="K1028" s="196"/>
      <c r="L1028" s="197"/>
    </row>
    <row r="1029" spans="6:12">
      <c r="F1029" s="198"/>
      <c r="G1029" s="196"/>
      <c r="H1029" s="196"/>
      <c r="I1029" s="196"/>
      <c r="J1029" s="196"/>
      <c r="K1029" s="196"/>
      <c r="L1029" s="197"/>
    </row>
    <row r="1030" spans="6:12">
      <c r="F1030" s="198"/>
      <c r="G1030" s="196"/>
      <c r="H1030" s="196"/>
      <c r="I1030" s="196"/>
      <c r="J1030" s="196"/>
      <c r="K1030" s="196"/>
      <c r="L1030" s="197"/>
    </row>
    <row r="1031" spans="6:12">
      <c r="F1031" s="198"/>
      <c r="G1031" s="196"/>
      <c r="H1031" s="196"/>
      <c r="I1031" s="196"/>
      <c r="J1031" s="196"/>
      <c r="K1031" s="196"/>
      <c r="L1031" s="197"/>
    </row>
    <row r="1032" spans="6:12">
      <c r="F1032" s="198"/>
      <c r="G1032" s="196"/>
      <c r="H1032" s="196"/>
      <c r="I1032" s="196"/>
      <c r="J1032" s="196"/>
      <c r="K1032" s="196"/>
      <c r="L1032" s="197"/>
    </row>
    <row r="1033" spans="6:12">
      <c r="F1033" s="198"/>
      <c r="G1033" s="196"/>
      <c r="H1033" s="196"/>
      <c r="I1033" s="196"/>
      <c r="J1033" s="196"/>
      <c r="K1033" s="196"/>
      <c r="L1033" s="197"/>
    </row>
    <row r="1034" spans="6:12">
      <c r="F1034" s="198"/>
      <c r="G1034" s="196"/>
      <c r="H1034" s="196"/>
      <c r="I1034" s="196"/>
      <c r="J1034" s="196"/>
      <c r="K1034" s="196"/>
      <c r="L1034" s="197"/>
    </row>
    <row r="1035" spans="6:12">
      <c r="F1035" s="198"/>
      <c r="G1035" s="196"/>
      <c r="H1035" s="196"/>
      <c r="I1035" s="196"/>
      <c r="J1035" s="196"/>
      <c r="K1035" s="196"/>
      <c r="L1035" s="197"/>
    </row>
    <row r="1036" spans="6:12">
      <c r="F1036" s="198"/>
      <c r="G1036" s="196"/>
      <c r="H1036" s="196"/>
      <c r="I1036" s="196"/>
      <c r="J1036" s="196"/>
      <c r="K1036" s="196"/>
      <c r="L1036" s="197"/>
    </row>
    <row r="1037" spans="6:12">
      <c r="F1037" s="198"/>
      <c r="G1037" s="196"/>
      <c r="H1037" s="196"/>
      <c r="I1037" s="196"/>
      <c r="J1037" s="196"/>
      <c r="K1037" s="196"/>
      <c r="L1037" s="197"/>
    </row>
    <row r="1038" spans="6:12">
      <c r="F1038" s="198"/>
      <c r="G1038" s="196"/>
      <c r="H1038" s="196"/>
      <c r="I1038" s="196"/>
      <c r="J1038" s="196"/>
      <c r="K1038" s="196"/>
      <c r="L1038" s="197"/>
    </row>
    <row r="1039" spans="6:12">
      <c r="F1039" s="198"/>
      <c r="G1039" s="196"/>
      <c r="H1039" s="196"/>
      <c r="I1039" s="196"/>
      <c r="J1039" s="196"/>
      <c r="K1039" s="196"/>
      <c r="L1039" s="197"/>
    </row>
    <row r="1040" spans="6:12">
      <c r="F1040" s="198"/>
      <c r="G1040" s="196"/>
      <c r="H1040" s="196"/>
      <c r="I1040" s="196"/>
      <c r="J1040" s="196"/>
      <c r="K1040" s="196"/>
      <c r="L1040" s="197"/>
    </row>
    <row r="1041" spans="6:12">
      <c r="F1041" s="198"/>
      <c r="G1041" s="196"/>
      <c r="H1041" s="196"/>
      <c r="I1041" s="196"/>
      <c r="J1041" s="196"/>
      <c r="K1041" s="196"/>
      <c r="L1041" s="197"/>
    </row>
    <row r="1042" spans="6:12">
      <c r="F1042" s="198"/>
      <c r="G1042" s="196"/>
      <c r="H1042" s="196"/>
      <c r="I1042" s="196"/>
      <c r="J1042" s="196"/>
      <c r="K1042" s="196"/>
      <c r="L1042" s="197"/>
    </row>
    <row r="1043" spans="6:12">
      <c r="F1043" s="198"/>
      <c r="G1043" s="196"/>
      <c r="H1043" s="196"/>
      <c r="I1043" s="196"/>
      <c r="J1043" s="196"/>
      <c r="K1043" s="196"/>
      <c r="L1043" s="197"/>
    </row>
    <row r="1044" spans="6:12">
      <c r="F1044" s="198"/>
      <c r="G1044" s="196"/>
      <c r="H1044" s="196"/>
      <c r="I1044" s="196"/>
      <c r="J1044" s="196"/>
      <c r="K1044" s="196"/>
      <c r="L1044" s="197"/>
    </row>
    <row r="1045" spans="6:12">
      <c r="F1045" s="198"/>
      <c r="G1045" s="196"/>
      <c r="H1045" s="196"/>
      <c r="I1045" s="196"/>
      <c r="J1045" s="196"/>
      <c r="K1045" s="196"/>
      <c r="L1045" s="197"/>
    </row>
    <row r="1046" spans="6:12">
      <c r="F1046" s="198"/>
      <c r="G1046" s="196"/>
      <c r="H1046" s="196"/>
      <c r="I1046" s="196"/>
      <c r="J1046" s="196"/>
      <c r="K1046" s="196"/>
      <c r="L1046" s="197"/>
    </row>
    <row r="1047" spans="6:12">
      <c r="F1047" s="198"/>
      <c r="G1047" s="196"/>
      <c r="H1047" s="196"/>
      <c r="I1047" s="196"/>
      <c r="J1047" s="196"/>
      <c r="K1047" s="196"/>
      <c r="L1047" s="197"/>
    </row>
    <row r="1048" spans="6:12">
      <c r="F1048" s="198"/>
      <c r="G1048" s="196"/>
      <c r="H1048" s="196"/>
      <c r="I1048" s="196"/>
      <c r="J1048" s="196"/>
      <c r="K1048" s="196"/>
      <c r="L1048" s="197"/>
    </row>
    <row r="1049" spans="6:12">
      <c r="F1049" s="198"/>
      <c r="G1049" s="196"/>
      <c r="H1049" s="196"/>
      <c r="I1049" s="196"/>
      <c r="J1049" s="196"/>
      <c r="K1049" s="196"/>
      <c r="L1049" s="197"/>
    </row>
    <row r="1050" spans="6:12">
      <c r="F1050" s="198"/>
      <c r="G1050" s="196"/>
      <c r="H1050" s="196"/>
      <c r="I1050" s="196"/>
      <c r="J1050" s="196"/>
      <c r="K1050" s="196"/>
      <c r="L1050" s="197"/>
    </row>
    <row r="1051" spans="6:12">
      <c r="F1051" s="198"/>
      <c r="G1051" s="196"/>
      <c r="H1051" s="196"/>
      <c r="I1051" s="196"/>
      <c r="J1051" s="196"/>
      <c r="K1051" s="196"/>
      <c r="L1051" s="197"/>
    </row>
    <row r="1052" spans="6:12">
      <c r="F1052" s="198"/>
      <c r="G1052" s="196"/>
      <c r="H1052" s="196"/>
      <c r="I1052" s="196"/>
      <c r="J1052" s="196"/>
      <c r="K1052" s="196"/>
      <c r="L1052" s="197"/>
    </row>
    <row r="1053" spans="6:12">
      <c r="F1053" s="198"/>
      <c r="G1053" s="196"/>
      <c r="H1053" s="196"/>
      <c r="I1053" s="196"/>
      <c r="J1053" s="196"/>
      <c r="K1053" s="196"/>
      <c r="L1053" s="197"/>
    </row>
    <row r="1054" spans="6:12">
      <c r="F1054" s="198"/>
      <c r="G1054" s="196"/>
      <c r="H1054" s="196"/>
      <c r="I1054" s="196"/>
      <c r="J1054" s="196"/>
      <c r="K1054" s="196"/>
      <c r="L1054" s="197"/>
    </row>
    <row r="1055" spans="6:12">
      <c r="F1055" s="198"/>
      <c r="G1055" s="196"/>
      <c r="H1055" s="196"/>
      <c r="I1055" s="196"/>
      <c r="J1055" s="196"/>
      <c r="K1055" s="196"/>
      <c r="L1055" s="197"/>
    </row>
    <row r="1056" spans="6:12">
      <c r="F1056" s="198"/>
      <c r="G1056" s="196"/>
      <c r="H1056" s="196"/>
      <c r="I1056" s="196"/>
      <c r="J1056" s="196"/>
      <c r="K1056" s="196"/>
      <c r="L1056" s="197"/>
    </row>
    <row r="1057" spans="6:12">
      <c r="F1057" s="198"/>
      <c r="G1057" s="196"/>
      <c r="H1057" s="196"/>
      <c r="I1057" s="196"/>
      <c r="J1057" s="196"/>
      <c r="K1057" s="196"/>
      <c r="L1057" s="197"/>
    </row>
    <row r="1058" spans="6:12">
      <c r="F1058" s="198"/>
      <c r="G1058" s="196"/>
      <c r="H1058" s="196"/>
      <c r="I1058" s="196"/>
      <c r="J1058" s="196"/>
      <c r="K1058" s="196"/>
      <c r="L1058" s="197"/>
    </row>
    <row r="1059" spans="6:12">
      <c r="F1059" s="198"/>
      <c r="G1059" s="196"/>
      <c r="H1059" s="196"/>
      <c r="I1059" s="196"/>
      <c r="J1059" s="196"/>
      <c r="K1059" s="196"/>
      <c r="L1059" s="197"/>
    </row>
    <row r="1060" spans="6:12">
      <c r="F1060" s="198"/>
      <c r="G1060" s="196"/>
      <c r="H1060" s="196"/>
      <c r="I1060" s="196"/>
      <c r="J1060" s="196"/>
      <c r="K1060" s="196"/>
      <c r="L1060" s="197"/>
    </row>
    <row r="1061" spans="6:12">
      <c r="F1061" s="198"/>
      <c r="G1061" s="196"/>
      <c r="H1061" s="196"/>
      <c r="I1061" s="196"/>
      <c r="J1061" s="196"/>
      <c r="K1061" s="196"/>
      <c r="L1061" s="197"/>
    </row>
    <row r="1062" spans="6:12">
      <c r="F1062" s="198"/>
      <c r="G1062" s="196"/>
      <c r="H1062" s="196"/>
      <c r="I1062" s="196"/>
      <c r="J1062" s="196"/>
      <c r="K1062" s="196"/>
      <c r="L1062" s="197"/>
    </row>
    <row r="1063" spans="6:12">
      <c r="F1063" s="198"/>
      <c r="G1063" s="196"/>
      <c r="H1063" s="196"/>
      <c r="I1063" s="196"/>
      <c r="J1063" s="196"/>
      <c r="K1063" s="196"/>
      <c r="L1063" s="197"/>
    </row>
    <row r="1064" spans="6:12">
      <c r="F1064" s="198"/>
      <c r="G1064" s="196"/>
      <c r="H1064" s="196"/>
      <c r="I1064" s="196"/>
      <c r="J1064" s="196"/>
      <c r="K1064" s="196"/>
      <c r="L1064" s="197"/>
    </row>
    <row r="1065" spans="6:12">
      <c r="F1065" s="198"/>
      <c r="G1065" s="196"/>
      <c r="H1065" s="196"/>
      <c r="I1065" s="196"/>
      <c r="J1065" s="196"/>
      <c r="K1065" s="196"/>
      <c r="L1065" s="197"/>
    </row>
    <row r="1066" spans="6:12">
      <c r="F1066" s="198"/>
      <c r="G1066" s="196"/>
      <c r="H1066" s="196"/>
      <c r="I1066" s="196"/>
      <c r="J1066" s="196"/>
      <c r="K1066" s="196"/>
      <c r="L1066" s="197"/>
    </row>
    <row r="1067" spans="6:12">
      <c r="F1067" s="198"/>
      <c r="G1067" s="196"/>
      <c r="H1067" s="196"/>
      <c r="I1067" s="196"/>
      <c r="J1067" s="196"/>
      <c r="K1067" s="196"/>
      <c r="L1067" s="197"/>
    </row>
    <row r="1068" spans="6:12">
      <c r="F1068" s="198"/>
      <c r="G1068" s="196"/>
      <c r="H1068" s="196"/>
      <c r="I1068" s="196"/>
      <c r="J1068" s="196"/>
      <c r="K1068" s="196"/>
      <c r="L1068" s="197"/>
    </row>
    <row r="1069" spans="6:12">
      <c r="F1069" s="198"/>
      <c r="G1069" s="196"/>
      <c r="H1069" s="196"/>
      <c r="I1069" s="196"/>
      <c r="J1069" s="196"/>
      <c r="K1069" s="196"/>
      <c r="L1069" s="197"/>
    </row>
    <row r="1070" spans="6:12">
      <c r="F1070" s="198"/>
      <c r="G1070" s="196"/>
      <c r="H1070" s="196"/>
      <c r="I1070" s="196"/>
      <c r="J1070" s="196"/>
      <c r="K1070" s="196"/>
      <c r="L1070" s="197"/>
    </row>
    <row r="1071" spans="6:12">
      <c r="F1071" s="198"/>
      <c r="G1071" s="196"/>
      <c r="H1071" s="196"/>
      <c r="I1071" s="196"/>
      <c r="J1071" s="196"/>
      <c r="K1071" s="196"/>
      <c r="L1071" s="197"/>
    </row>
    <row r="1072" spans="6:12">
      <c r="F1072" s="198"/>
      <c r="G1072" s="196"/>
      <c r="H1072" s="196"/>
      <c r="I1072" s="196"/>
      <c r="J1072" s="196"/>
      <c r="K1072" s="196"/>
      <c r="L1072" s="197"/>
    </row>
    <row r="1073" spans="6:12">
      <c r="F1073" s="198"/>
      <c r="G1073" s="196"/>
      <c r="H1073" s="196"/>
      <c r="I1073" s="196"/>
      <c r="J1073" s="196"/>
      <c r="K1073" s="196"/>
      <c r="L1073" s="197"/>
    </row>
    <row r="1074" spans="6:12">
      <c r="F1074" s="198"/>
      <c r="G1074" s="196"/>
      <c r="H1074" s="196"/>
      <c r="I1074" s="196"/>
      <c r="J1074" s="196"/>
      <c r="K1074" s="196"/>
      <c r="L1074" s="197"/>
    </row>
    <row r="1075" spans="6:12">
      <c r="F1075" s="198"/>
      <c r="G1075" s="196"/>
      <c r="H1075" s="196"/>
      <c r="I1075" s="196"/>
      <c r="J1075" s="196"/>
      <c r="K1075" s="196"/>
      <c r="L1075" s="197"/>
    </row>
    <row r="1076" spans="6:12">
      <c r="F1076" s="198"/>
      <c r="G1076" s="196"/>
      <c r="H1076" s="196"/>
      <c r="I1076" s="196"/>
      <c r="J1076" s="196"/>
      <c r="K1076" s="196"/>
      <c r="L1076" s="197"/>
    </row>
    <row r="1077" spans="6:12">
      <c r="F1077" s="198"/>
      <c r="G1077" s="196"/>
      <c r="H1077" s="196"/>
      <c r="I1077" s="196"/>
      <c r="J1077" s="196"/>
      <c r="K1077" s="196"/>
      <c r="L1077" s="197"/>
    </row>
    <row r="1078" spans="6:12">
      <c r="F1078" s="198"/>
      <c r="G1078" s="196"/>
      <c r="H1078" s="196"/>
      <c r="I1078" s="196"/>
      <c r="J1078" s="196"/>
      <c r="K1078" s="196"/>
      <c r="L1078" s="197"/>
    </row>
    <row r="1079" spans="6:12">
      <c r="F1079" s="198"/>
      <c r="G1079" s="196"/>
      <c r="H1079" s="196"/>
      <c r="I1079" s="196"/>
      <c r="J1079" s="196"/>
      <c r="K1079" s="196"/>
      <c r="L1079" s="197"/>
    </row>
    <row r="1080" spans="6:12">
      <c r="F1080" s="198"/>
      <c r="G1080" s="196"/>
      <c r="H1080" s="196"/>
      <c r="I1080" s="196"/>
      <c r="J1080" s="196"/>
      <c r="K1080" s="196"/>
      <c r="L1080" s="197"/>
    </row>
    <row r="1081" spans="6:12">
      <c r="F1081" s="198"/>
      <c r="G1081" s="196"/>
      <c r="H1081" s="196"/>
      <c r="I1081" s="196"/>
      <c r="J1081" s="196"/>
      <c r="K1081" s="196"/>
      <c r="L1081" s="197"/>
    </row>
    <row r="1082" spans="6:12">
      <c r="F1082" s="198"/>
      <c r="G1082" s="196"/>
      <c r="H1082" s="196"/>
      <c r="I1082" s="196"/>
      <c r="J1082" s="196"/>
      <c r="K1082" s="196"/>
      <c r="L1082" s="197"/>
    </row>
    <row r="1083" spans="6:12">
      <c r="F1083" s="198"/>
      <c r="G1083" s="196"/>
      <c r="H1083" s="196"/>
      <c r="I1083" s="196"/>
      <c r="J1083" s="196"/>
      <c r="K1083" s="196"/>
      <c r="L1083" s="197"/>
    </row>
    <row r="1084" spans="6:12">
      <c r="F1084" s="198"/>
      <c r="G1084" s="196"/>
      <c r="H1084" s="196"/>
      <c r="I1084" s="196"/>
      <c r="J1084" s="196"/>
      <c r="K1084" s="196"/>
      <c r="L1084" s="197"/>
    </row>
    <row r="1085" spans="6:12">
      <c r="F1085" s="198"/>
      <c r="G1085" s="196"/>
      <c r="H1085" s="196"/>
      <c r="I1085" s="196"/>
      <c r="J1085" s="196"/>
      <c r="K1085" s="196"/>
      <c r="L1085" s="197"/>
    </row>
    <row r="1086" spans="6:12">
      <c r="F1086" s="198"/>
      <c r="G1086" s="196"/>
      <c r="H1086" s="196"/>
      <c r="I1086" s="196"/>
      <c r="J1086" s="196"/>
      <c r="K1086" s="196"/>
      <c r="L1086" s="197"/>
    </row>
    <row r="1087" spans="6:12">
      <c r="F1087" s="198"/>
      <c r="G1087" s="196"/>
      <c r="H1087" s="196"/>
      <c r="I1087" s="196"/>
      <c r="J1087" s="196"/>
      <c r="K1087" s="196"/>
      <c r="L1087" s="197"/>
    </row>
    <row r="1088" spans="6:12">
      <c r="F1088" s="198"/>
      <c r="G1088" s="196"/>
      <c r="H1088" s="196"/>
      <c r="I1088" s="196"/>
      <c r="J1088" s="196"/>
      <c r="K1088" s="196"/>
      <c r="L1088" s="197"/>
    </row>
    <row r="1089" spans="6:12">
      <c r="F1089" s="198"/>
      <c r="G1089" s="196"/>
      <c r="H1089" s="196"/>
      <c r="I1089" s="196"/>
      <c r="J1089" s="196"/>
      <c r="K1089" s="196"/>
      <c r="L1089" s="197"/>
    </row>
    <row r="1090" spans="6:12">
      <c r="F1090" s="198"/>
      <c r="G1090" s="196"/>
      <c r="H1090" s="196"/>
      <c r="I1090" s="196"/>
      <c r="J1090" s="196"/>
      <c r="K1090" s="196"/>
      <c r="L1090" s="197"/>
    </row>
    <row r="1091" spans="6:12">
      <c r="F1091" s="198"/>
      <c r="G1091" s="196"/>
      <c r="H1091" s="196"/>
      <c r="I1091" s="196"/>
      <c r="J1091" s="196"/>
      <c r="K1091" s="196"/>
      <c r="L1091" s="197"/>
    </row>
    <row r="1092" spans="6:12">
      <c r="F1092" s="198"/>
      <c r="G1092" s="196"/>
      <c r="H1092" s="196"/>
      <c r="I1092" s="196"/>
      <c r="J1092" s="196"/>
      <c r="K1092" s="196"/>
      <c r="L1092" s="197"/>
    </row>
    <row r="1093" spans="6:12">
      <c r="F1093" s="198"/>
      <c r="G1093" s="196"/>
      <c r="H1093" s="196"/>
      <c r="I1093" s="196"/>
      <c r="J1093" s="196"/>
      <c r="K1093" s="196"/>
      <c r="L1093" s="197"/>
    </row>
    <row r="1094" spans="6:12">
      <c r="F1094" s="198"/>
      <c r="G1094" s="196"/>
      <c r="H1094" s="196"/>
      <c r="I1094" s="196"/>
      <c r="J1094" s="196"/>
      <c r="K1094" s="196"/>
      <c r="L1094" s="197"/>
    </row>
    <row r="1095" spans="6:12">
      <c r="F1095" s="198"/>
      <c r="G1095" s="196"/>
      <c r="H1095" s="196"/>
      <c r="I1095" s="196"/>
      <c r="J1095" s="196"/>
      <c r="K1095" s="196"/>
      <c r="L1095" s="197"/>
    </row>
    <row r="1096" spans="6:12">
      <c r="F1096" s="198"/>
      <c r="G1096" s="196"/>
      <c r="H1096" s="196"/>
      <c r="I1096" s="196"/>
      <c r="J1096" s="196"/>
      <c r="K1096" s="196"/>
      <c r="L1096" s="197"/>
    </row>
    <row r="1097" spans="6:12">
      <c r="F1097" s="198"/>
      <c r="G1097" s="196"/>
      <c r="H1097" s="196"/>
      <c r="I1097" s="196"/>
      <c r="J1097" s="196"/>
      <c r="K1097" s="196"/>
      <c r="L1097" s="197"/>
    </row>
    <row r="1098" spans="6:12">
      <c r="F1098" s="198"/>
      <c r="G1098" s="196"/>
      <c r="H1098" s="196"/>
      <c r="I1098" s="196"/>
      <c r="J1098" s="196"/>
      <c r="K1098" s="196"/>
      <c r="L1098" s="197"/>
    </row>
    <row r="1099" spans="6:12">
      <c r="F1099" s="198"/>
      <c r="G1099" s="196"/>
      <c r="H1099" s="196"/>
      <c r="I1099" s="196"/>
      <c r="J1099" s="196"/>
      <c r="K1099" s="196"/>
      <c r="L1099" s="197"/>
    </row>
    <row r="1100" spans="6:12">
      <c r="F1100" s="198"/>
      <c r="G1100" s="196"/>
      <c r="H1100" s="196"/>
      <c r="I1100" s="196"/>
      <c r="J1100" s="196"/>
      <c r="K1100" s="196"/>
      <c r="L1100" s="197"/>
    </row>
    <row r="1101" spans="6:12">
      <c r="F1101" s="198"/>
      <c r="G1101" s="196"/>
      <c r="H1101" s="196"/>
      <c r="I1101" s="196"/>
      <c r="J1101" s="196"/>
      <c r="K1101" s="196"/>
      <c r="L1101" s="197"/>
    </row>
    <row r="1102" spans="6:12">
      <c r="F1102" s="198"/>
      <c r="G1102" s="196"/>
      <c r="H1102" s="196"/>
      <c r="I1102" s="196"/>
      <c r="J1102" s="196"/>
      <c r="K1102" s="196"/>
      <c r="L1102" s="197"/>
    </row>
    <row r="1103" spans="6:12">
      <c r="F1103" s="198"/>
      <c r="G1103" s="196"/>
      <c r="H1103" s="196"/>
      <c r="I1103" s="196"/>
      <c r="J1103" s="196"/>
      <c r="K1103" s="196"/>
      <c r="L1103" s="197"/>
    </row>
    <row r="1104" spans="6:12">
      <c r="F1104" s="198"/>
      <c r="G1104" s="196"/>
      <c r="H1104" s="196"/>
      <c r="I1104" s="196"/>
      <c r="J1104" s="196"/>
      <c r="K1104" s="196"/>
      <c r="L1104" s="197"/>
    </row>
    <row r="1105" spans="6:12">
      <c r="F1105" s="198"/>
      <c r="G1105" s="196"/>
      <c r="H1105" s="196"/>
      <c r="I1105" s="196"/>
      <c r="J1105" s="196"/>
      <c r="K1105" s="196"/>
      <c r="L1105" s="197"/>
    </row>
    <row r="1106" spans="6:12">
      <c r="F1106" s="198"/>
      <c r="G1106" s="196"/>
      <c r="H1106" s="196"/>
      <c r="I1106" s="196"/>
      <c r="J1106" s="196"/>
      <c r="K1106" s="196"/>
      <c r="L1106" s="197"/>
    </row>
    <row r="1107" spans="6:12">
      <c r="F1107" s="198"/>
      <c r="G1107" s="196"/>
      <c r="H1107" s="196"/>
      <c r="I1107" s="196"/>
      <c r="J1107" s="196"/>
      <c r="K1107" s="196"/>
      <c r="L1107" s="197"/>
    </row>
    <row r="1108" spans="6:12">
      <c r="F1108" s="198"/>
      <c r="G1108" s="196"/>
      <c r="H1108" s="196"/>
      <c r="I1108" s="196"/>
      <c r="J1108" s="196"/>
      <c r="K1108" s="196"/>
      <c r="L1108" s="197"/>
    </row>
    <row r="1109" spans="6:12">
      <c r="F1109" s="198"/>
      <c r="G1109" s="196"/>
      <c r="H1109" s="196"/>
      <c r="I1109" s="196"/>
      <c r="J1109" s="196"/>
      <c r="K1109" s="196"/>
      <c r="L1109" s="197"/>
    </row>
    <row r="1110" spans="6:12">
      <c r="F1110" s="198"/>
      <c r="G1110" s="196"/>
      <c r="H1110" s="196"/>
      <c r="I1110" s="196"/>
      <c r="J1110" s="196"/>
      <c r="K1110" s="196"/>
      <c r="L1110" s="197"/>
    </row>
    <row r="1111" spans="6:12">
      <c r="F1111" s="198"/>
      <c r="G1111" s="196"/>
      <c r="H1111" s="196"/>
      <c r="I1111" s="196"/>
      <c r="J1111" s="196"/>
      <c r="K1111" s="196"/>
      <c r="L1111" s="197"/>
    </row>
    <row r="1112" spans="6:12">
      <c r="F1112" s="198"/>
      <c r="G1112" s="196"/>
      <c r="H1112" s="196"/>
      <c r="I1112" s="196"/>
      <c r="J1112" s="196"/>
      <c r="K1112" s="196"/>
      <c r="L1112" s="197"/>
    </row>
    <row r="1113" spans="6:12">
      <c r="F1113" s="198"/>
      <c r="G1113" s="196"/>
      <c r="H1113" s="196"/>
      <c r="I1113" s="196"/>
      <c r="J1113" s="196"/>
      <c r="K1113" s="196"/>
      <c r="L1113" s="197"/>
    </row>
    <row r="1114" spans="6:12">
      <c r="F1114" s="198"/>
      <c r="G1114" s="196"/>
      <c r="H1114" s="196"/>
      <c r="I1114" s="196"/>
      <c r="J1114" s="196"/>
      <c r="K1114" s="196"/>
      <c r="L1114" s="197"/>
    </row>
    <row r="1115" spans="6:12">
      <c r="F1115" s="198"/>
      <c r="G1115" s="196"/>
      <c r="H1115" s="196"/>
      <c r="I1115" s="196"/>
      <c r="J1115" s="196"/>
      <c r="K1115" s="196"/>
      <c r="L1115" s="197"/>
    </row>
    <row r="1116" spans="6:12">
      <c r="F1116" s="198"/>
      <c r="G1116" s="196"/>
      <c r="H1116" s="196"/>
      <c r="I1116" s="196"/>
      <c r="J1116" s="196"/>
      <c r="K1116" s="196"/>
      <c r="L1116" s="197"/>
    </row>
    <row r="1117" spans="6:12">
      <c r="F1117" s="198"/>
      <c r="G1117" s="196"/>
      <c r="H1117" s="196"/>
      <c r="I1117" s="196"/>
      <c r="J1117" s="196"/>
      <c r="K1117" s="196"/>
      <c r="L1117" s="197"/>
    </row>
    <row r="1118" spans="6:12">
      <c r="F1118" s="198"/>
      <c r="G1118" s="196"/>
      <c r="H1118" s="196"/>
      <c r="I1118" s="196"/>
      <c r="J1118" s="196"/>
      <c r="K1118" s="196"/>
      <c r="L1118" s="197"/>
    </row>
    <row r="1119" spans="6:12">
      <c r="F1119" s="198"/>
      <c r="G1119" s="196"/>
      <c r="H1119" s="196"/>
      <c r="I1119" s="196"/>
      <c r="J1119" s="196"/>
      <c r="K1119" s="196"/>
      <c r="L1119" s="197"/>
    </row>
    <row r="1120" spans="6:12">
      <c r="F1120" s="198"/>
      <c r="G1120" s="196"/>
      <c r="H1120" s="196"/>
      <c r="I1120" s="196"/>
      <c r="J1120" s="196"/>
      <c r="K1120" s="196"/>
      <c r="L1120" s="197"/>
    </row>
    <row r="1121" spans="6:12">
      <c r="F1121" s="198"/>
      <c r="G1121" s="196"/>
      <c r="H1121" s="196"/>
      <c r="I1121" s="196"/>
      <c r="J1121" s="196"/>
      <c r="K1121" s="196"/>
      <c r="L1121" s="197"/>
    </row>
    <row r="1122" spans="6:12">
      <c r="F1122" s="198"/>
      <c r="G1122" s="196"/>
      <c r="H1122" s="196"/>
      <c r="I1122" s="196"/>
      <c r="J1122" s="196"/>
      <c r="K1122" s="196"/>
      <c r="L1122" s="197"/>
    </row>
    <row r="1123" spans="6:12">
      <c r="F1123" s="198"/>
      <c r="G1123" s="196"/>
      <c r="H1123" s="196"/>
      <c r="I1123" s="196"/>
      <c r="J1123" s="196"/>
      <c r="K1123" s="196"/>
      <c r="L1123" s="197"/>
    </row>
    <row r="1124" spans="6:12">
      <c r="F1124" s="198"/>
      <c r="G1124" s="196"/>
      <c r="H1124" s="196"/>
      <c r="I1124" s="196"/>
      <c r="J1124" s="196"/>
      <c r="K1124" s="196"/>
      <c r="L1124" s="197"/>
    </row>
    <row r="1125" spans="6:12">
      <c r="F1125" s="198"/>
      <c r="G1125" s="196"/>
      <c r="H1125" s="196"/>
      <c r="I1125" s="196"/>
      <c r="J1125" s="196"/>
      <c r="K1125" s="196"/>
      <c r="L1125" s="197"/>
    </row>
    <row r="1126" spans="6:12">
      <c r="F1126" s="198"/>
      <c r="G1126" s="196"/>
      <c r="H1126" s="196"/>
      <c r="I1126" s="196"/>
      <c r="J1126" s="196"/>
      <c r="K1126" s="196"/>
      <c r="L1126" s="197"/>
    </row>
    <row r="1127" spans="6:12">
      <c r="F1127" s="198"/>
      <c r="G1127" s="196"/>
      <c r="H1127" s="196"/>
      <c r="I1127" s="196"/>
      <c r="J1127" s="196"/>
      <c r="K1127" s="196"/>
      <c r="L1127" s="197"/>
    </row>
    <row r="1128" spans="6:12">
      <c r="F1128" s="198"/>
      <c r="G1128" s="196"/>
      <c r="H1128" s="196"/>
      <c r="I1128" s="196"/>
      <c r="J1128" s="196"/>
      <c r="K1128" s="196"/>
      <c r="L1128" s="197"/>
    </row>
    <row r="1129" spans="6:12">
      <c r="F1129" s="198"/>
      <c r="G1129" s="196"/>
      <c r="H1129" s="196"/>
      <c r="I1129" s="196"/>
      <c r="J1129" s="196"/>
      <c r="K1129" s="196"/>
      <c r="L1129" s="197"/>
    </row>
    <row r="1130" spans="6:12">
      <c r="F1130" s="198"/>
      <c r="G1130" s="196"/>
      <c r="H1130" s="196"/>
      <c r="I1130" s="196"/>
      <c r="J1130" s="196"/>
      <c r="K1130" s="196"/>
      <c r="L1130" s="197"/>
    </row>
    <row r="1131" spans="6:12">
      <c r="F1131" s="198"/>
      <c r="G1131" s="196"/>
      <c r="H1131" s="196"/>
      <c r="I1131" s="196"/>
      <c r="J1131" s="196"/>
      <c r="K1131" s="196"/>
      <c r="L1131" s="197"/>
    </row>
    <row r="1132" spans="6:12">
      <c r="F1132" s="198"/>
      <c r="G1132" s="196"/>
      <c r="H1132" s="196"/>
      <c r="I1132" s="196"/>
      <c r="J1132" s="196"/>
      <c r="K1132" s="196"/>
      <c r="L1132" s="197"/>
    </row>
    <row r="1133" spans="6:12">
      <c r="F1133" s="198"/>
      <c r="G1133" s="196"/>
      <c r="H1133" s="196"/>
      <c r="I1133" s="196"/>
      <c r="J1133" s="196"/>
      <c r="K1133" s="196"/>
      <c r="L1133" s="197"/>
    </row>
    <row r="1134" spans="6:12">
      <c r="F1134" s="198"/>
      <c r="G1134" s="196"/>
      <c r="H1134" s="196"/>
      <c r="I1134" s="196"/>
      <c r="J1134" s="196"/>
      <c r="K1134" s="196"/>
      <c r="L1134" s="197"/>
    </row>
    <row r="1135" spans="6:12">
      <c r="F1135" s="198"/>
      <c r="G1135" s="196"/>
      <c r="H1135" s="196"/>
      <c r="I1135" s="196"/>
      <c r="J1135" s="196"/>
      <c r="K1135" s="196"/>
      <c r="L1135" s="197"/>
    </row>
    <row r="1136" spans="6:12">
      <c r="F1136" s="198"/>
      <c r="G1136" s="196"/>
      <c r="H1136" s="196"/>
      <c r="I1136" s="196"/>
      <c r="J1136" s="196"/>
      <c r="K1136" s="196"/>
      <c r="L1136" s="197"/>
    </row>
    <row r="1137" spans="6:12">
      <c r="F1137" s="198"/>
      <c r="G1137" s="196"/>
      <c r="H1137" s="196"/>
      <c r="I1137" s="196"/>
      <c r="J1137" s="196"/>
      <c r="K1137" s="196"/>
      <c r="L1137" s="197"/>
    </row>
    <row r="1138" spans="6:12">
      <c r="F1138" s="198"/>
      <c r="G1138" s="196"/>
      <c r="H1138" s="196"/>
      <c r="I1138" s="196"/>
      <c r="J1138" s="196"/>
      <c r="K1138" s="196"/>
      <c r="L1138" s="197"/>
    </row>
    <row r="1139" spans="6:12">
      <c r="F1139" s="198"/>
      <c r="G1139" s="196"/>
      <c r="H1139" s="196"/>
      <c r="I1139" s="196"/>
      <c r="J1139" s="196"/>
      <c r="K1139" s="196"/>
      <c r="L1139" s="197"/>
    </row>
    <row r="1140" spans="6:12">
      <c r="F1140" s="198"/>
      <c r="G1140" s="196"/>
      <c r="H1140" s="196"/>
      <c r="I1140" s="196"/>
      <c r="J1140" s="196"/>
      <c r="K1140" s="196"/>
      <c r="L1140" s="197"/>
    </row>
    <row r="1141" spans="6:12">
      <c r="F1141" s="198"/>
      <c r="G1141" s="196"/>
      <c r="H1141" s="196"/>
      <c r="I1141" s="196"/>
      <c r="J1141" s="196"/>
      <c r="K1141" s="196"/>
      <c r="L1141" s="197"/>
    </row>
    <row r="1142" spans="6:12">
      <c r="F1142" s="198"/>
      <c r="G1142" s="196"/>
      <c r="H1142" s="196"/>
      <c r="I1142" s="196"/>
      <c r="J1142" s="196"/>
      <c r="K1142" s="196"/>
      <c r="L1142" s="197"/>
    </row>
    <row r="1143" spans="6:12">
      <c r="F1143" s="198"/>
      <c r="G1143" s="196"/>
      <c r="H1143" s="196"/>
      <c r="I1143" s="196"/>
      <c r="J1143" s="196"/>
      <c r="K1143" s="196"/>
      <c r="L1143" s="197"/>
    </row>
    <row r="1144" spans="6:12">
      <c r="F1144" s="198"/>
      <c r="G1144" s="196"/>
      <c r="H1144" s="196"/>
      <c r="I1144" s="196"/>
      <c r="J1144" s="196"/>
      <c r="K1144" s="196"/>
      <c r="L1144" s="197"/>
    </row>
    <row r="1145" spans="6:12">
      <c r="F1145" s="198"/>
      <c r="G1145" s="196"/>
      <c r="H1145" s="196"/>
      <c r="I1145" s="196"/>
      <c r="J1145" s="196"/>
      <c r="K1145" s="196"/>
      <c r="L1145" s="197"/>
    </row>
    <row r="1146" spans="6:12">
      <c r="F1146" s="198"/>
      <c r="G1146" s="196"/>
      <c r="H1146" s="196"/>
      <c r="I1146" s="196"/>
      <c r="J1146" s="196"/>
      <c r="K1146" s="196"/>
      <c r="L1146" s="197"/>
    </row>
    <row r="1147" spans="6:12">
      <c r="F1147" s="198"/>
      <c r="G1147" s="196"/>
      <c r="H1147" s="196"/>
      <c r="I1147" s="196"/>
      <c r="J1147" s="196"/>
      <c r="K1147" s="196"/>
      <c r="L1147" s="197"/>
    </row>
    <row r="1148" spans="6:12">
      <c r="F1148" s="198"/>
      <c r="G1148" s="196"/>
      <c r="H1148" s="196"/>
      <c r="I1148" s="196"/>
      <c r="J1148" s="196"/>
      <c r="K1148" s="196"/>
      <c r="L1148" s="197"/>
    </row>
    <row r="1149" spans="6:12">
      <c r="F1149" s="198"/>
      <c r="G1149" s="196"/>
      <c r="H1149" s="196"/>
      <c r="I1149" s="196"/>
      <c r="J1149" s="196"/>
      <c r="K1149" s="196"/>
      <c r="L1149" s="197"/>
    </row>
    <row r="1150" spans="6:12">
      <c r="F1150" s="198"/>
      <c r="G1150" s="196"/>
      <c r="H1150" s="196"/>
      <c r="I1150" s="196"/>
      <c r="J1150" s="196"/>
      <c r="K1150" s="196"/>
      <c r="L1150" s="197"/>
    </row>
    <row r="1151" spans="6:12">
      <c r="F1151" s="198"/>
      <c r="G1151" s="196"/>
      <c r="H1151" s="196"/>
      <c r="I1151" s="196"/>
      <c r="J1151" s="196"/>
      <c r="K1151" s="196"/>
      <c r="L1151" s="197"/>
    </row>
    <row r="1152" spans="6:12">
      <c r="F1152" s="198"/>
      <c r="G1152" s="196"/>
      <c r="H1152" s="196"/>
      <c r="I1152" s="196"/>
      <c r="J1152" s="196"/>
      <c r="K1152" s="196"/>
      <c r="L1152" s="197"/>
    </row>
    <row r="1153" spans="6:12">
      <c r="F1153" s="198"/>
      <c r="G1153" s="196"/>
      <c r="H1153" s="196"/>
      <c r="I1153" s="196"/>
      <c r="J1153" s="196"/>
      <c r="K1153" s="196"/>
      <c r="L1153" s="197"/>
    </row>
    <row r="1154" spans="6:12">
      <c r="F1154" s="198"/>
      <c r="G1154" s="196"/>
      <c r="H1154" s="196"/>
      <c r="I1154" s="196"/>
      <c r="J1154" s="196"/>
      <c r="K1154" s="196"/>
      <c r="L1154" s="197"/>
    </row>
    <row r="1155" spans="6:12">
      <c r="F1155" s="198"/>
      <c r="G1155" s="196"/>
      <c r="H1155" s="196"/>
      <c r="I1155" s="196"/>
      <c r="J1155" s="196"/>
      <c r="K1155" s="196"/>
      <c r="L1155" s="197"/>
    </row>
    <row r="1156" spans="6:12">
      <c r="F1156" s="198"/>
      <c r="G1156" s="196"/>
      <c r="H1156" s="196"/>
      <c r="I1156" s="196"/>
      <c r="J1156" s="196"/>
      <c r="K1156" s="196"/>
      <c r="L1156" s="197"/>
    </row>
    <row r="1157" spans="6:12">
      <c r="F1157" s="198"/>
      <c r="G1157" s="196"/>
      <c r="H1157" s="196"/>
      <c r="I1157" s="196"/>
      <c r="J1157" s="196"/>
      <c r="K1157" s="196"/>
      <c r="L1157" s="197"/>
    </row>
    <row r="1158" spans="6:12">
      <c r="F1158" s="198"/>
      <c r="G1158" s="196"/>
      <c r="H1158" s="196"/>
      <c r="I1158" s="196"/>
      <c r="J1158" s="196"/>
      <c r="K1158" s="196"/>
      <c r="L1158" s="197"/>
    </row>
    <row r="1159" spans="6:12">
      <c r="F1159" s="198"/>
      <c r="G1159" s="196"/>
      <c r="H1159" s="196"/>
      <c r="I1159" s="196"/>
      <c r="J1159" s="196"/>
      <c r="K1159" s="196"/>
      <c r="L1159" s="197"/>
    </row>
    <row r="1160" spans="6:12">
      <c r="F1160" s="198"/>
      <c r="G1160" s="196"/>
      <c r="H1160" s="196"/>
      <c r="I1160" s="196"/>
      <c r="J1160" s="196"/>
      <c r="K1160" s="196"/>
      <c r="L1160" s="197"/>
    </row>
    <row r="1161" spans="6:12">
      <c r="F1161" s="198"/>
      <c r="G1161" s="196"/>
      <c r="H1161" s="196"/>
      <c r="I1161" s="196"/>
      <c r="J1161" s="196"/>
      <c r="K1161" s="196"/>
      <c r="L1161" s="197"/>
    </row>
    <row r="1162" spans="6:12">
      <c r="F1162" s="198"/>
      <c r="G1162" s="196"/>
      <c r="H1162" s="196"/>
      <c r="I1162" s="196"/>
      <c r="J1162" s="196"/>
      <c r="K1162" s="196"/>
      <c r="L1162" s="197"/>
    </row>
    <row r="1163" spans="6:12">
      <c r="F1163" s="198"/>
      <c r="G1163" s="196"/>
      <c r="H1163" s="196"/>
      <c r="I1163" s="196"/>
      <c r="J1163" s="196"/>
      <c r="K1163" s="196"/>
      <c r="L1163" s="197"/>
    </row>
    <row r="1164" spans="6:12">
      <c r="F1164" s="198"/>
      <c r="G1164" s="196"/>
      <c r="H1164" s="196"/>
      <c r="I1164" s="196"/>
      <c r="J1164" s="196"/>
      <c r="K1164" s="196"/>
      <c r="L1164" s="197"/>
    </row>
    <row r="1165" spans="6:12">
      <c r="F1165" s="198"/>
      <c r="G1165" s="196"/>
      <c r="H1165" s="196"/>
      <c r="I1165" s="196"/>
      <c r="J1165" s="196"/>
      <c r="K1165" s="196"/>
      <c r="L1165" s="197"/>
    </row>
    <row r="1166" spans="6:12">
      <c r="F1166" s="198"/>
      <c r="G1166" s="196"/>
      <c r="H1166" s="196"/>
      <c r="I1166" s="196"/>
      <c r="J1166" s="196"/>
      <c r="K1166" s="196"/>
      <c r="L1166" s="197"/>
    </row>
    <row r="1167" spans="6:12">
      <c r="F1167" s="198"/>
      <c r="G1167" s="196"/>
      <c r="H1167" s="196"/>
      <c r="I1167" s="196"/>
      <c r="J1167" s="196"/>
      <c r="K1167" s="196"/>
      <c r="L1167" s="197"/>
    </row>
    <row r="1168" spans="6:12">
      <c r="F1168" s="198"/>
      <c r="G1168" s="196"/>
      <c r="H1168" s="196"/>
      <c r="I1168" s="196"/>
      <c r="J1168" s="196"/>
      <c r="K1168" s="196"/>
      <c r="L1168" s="197"/>
    </row>
    <row r="1169" spans="6:12">
      <c r="F1169" s="198"/>
      <c r="G1169" s="196"/>
      <c r="H1169" s="196"/>
      <c r="I1169" s="196"/>
      <c r="J1169" s="196"/>
      <c r="K1169" s="196"/>
      <c r="L1169" s="197"/>
    </row>
    <row r="1170" spans="6:12">
      <c r="F1170" s="198"/>
      <c r="G1170" s="196"/>
      <c r="H1170" s="196"/>
      <c r="I1170" s="196"/>
      <c r="J1170" s="196"/>
      <c r="K1170" s="196"/>
      <c r="L1170" s="197"/>
    </row>
    <row r="1171" spans="6:12">
      <c r="F1171" s="198"/>
      <c r="G1171" s="196"/>
      <c r="H1171" s="196"/>
      <c r="I1171" s="196"/>
      <c r="J1171" s="196"/>
      <c r="K1171" s="196"/>
      <c r="L1171" s="197"/>
    </row>
    <row r="1172" spans="6:12">
      <c r="F1172" s="198"/>
      <c r="G1172" s="196"/>
      <c r="H1172" s="196"/>
      <c r="I1172" s="196"/>
      <c r="J1172" s="196"/>
      <c r="K1172" s="196"/>
      <c r="L1172" s="197"/>
    </row>
    <row r="1173" spans="6:12">
      <c r="F1173" s="198"/>
      <c r="G1173" s="196"/>
      <c r="H1173" s="196"/>
      <c r="I1173" s="196"/>
      <c r="J1173" s="196"/>
      <c r="K1173" s="196"/>
      <c r="L1173" s="197"/>
    </row>
    <row r="1174" spans="6:12">
      <c r="F1174" s="198"/>
      <c r="G1174" s="196"/>
      <c r="H1174" s="196"/>
      <c r="I1174" s="196"/>
      <c r="J1174" s="196"/>
      <c r="K1174" s="196"/>
      <c r="L1174" s="197"/>
    </row>
    <row r="1175" spans="6:12">
      <c r="F1175" s="198"/>
      <c r="G1175" s="196"/>
      <c r="H1175" s="196"/>
      <c r="I1175" s="196"/>
      <c r="J1175" s="196"/>
      <c r="K1175" s="196"/>
      <c r="L1175" s="197"/>
    </row>
    <row r="1176" spans="6:12">
      <c r="F1176" s="198"/>
      <c r="G1176" s="196"/>
      <c r="H1176" s="196"/>
      <c r="I1176" s="196"/>
      <c r="J1176" s="196"/>
      <c r="K1176" s="196"/>
      <c r="L1176" s="197"/>
    </row>
    <row r="1177" spans="6:12">
      <c r="F1177" s="198"/>
      <c r="G1177" s="196"/>
      <c r="H1177" s="196"/>
      <c r="I1177" s="196"/>
      <c r="J1177" s="196"/>
      <c r="K1177" s="196"/>
      <c r="L1177" s="197"/>
    </row>
    <row r="1178" spans="6:12">
      <c r="F1178" s="198"/>
      <c r="G1178" s="196"/>
      <c r="H1178" s="196"/>
      <c r="I1178" s="196"/>
      <c r="J1178" s="196"/>
      <c r="K1178" s="196"/>
      <c r="L1178" s="197"/>
    </row>
    <row r="1179" spans="6:12">
      <c r="F1179" s="198"/>
      <c r="G1179" s="196"/>
      <c r="H1179" s="196"/>
      <c r="I1179" s="196"/>
      <c r="J1179" s="196"/>
      <c r="K1179" s="196"/>
      <c r="L1179" s="197"/>
    </row>
    <row r="1180" spans="6:12">
      <c r="F1180" s="198"/>
      <c r="G1180" s="196"/>
      <c r="H1180" s="196"/>
      <c r="I1180" s="196"/>
      <c r="J1180" s="196"/>
      <c r="K1180" s="196"/>
      <c r="L1180" s="197"/>
    </row>
    <row r="1181" spans="6:12">
      <c r="F1181" s="198"/>
      <c r="G1181" s="196"/>
      <c r="H1181" s="196"/>
      <c r="I1181" s="196"/>
      <c r="J1181" s="196"/>
      <c r="K1181" s="196"/>
      <c r="L1181" s="197"/>
    </row>
    <row r="1182" spans="6:12">
      <c r="F1182" s="198"/>
      <c r="G1182" s="196"/>
      <c r="H1182" s="196"/>
      <c r="I1182" s="196"/>
      <c r="J1182" s="196"/>
      <c r="K1182" s="196"/>
      <c r="L1182" s="197"/>
    </row>
    <row r="1183" spans="6:12">
      <c r="F1183" s="198"/>
      <c r="G1183" s="196"/>
      <c r="H1183" s="196"/>
      <c r="I1183" s="196"/>
      <c r="J1183" s="196"/>
      <c r="K1183" s="196"/>
      <c r="L1183" s="197"/>
    </row>
    <row r="1184" spans="6:12">
      <c r="F1184" s="198"/>
      <c r="G1184" s="196"/>
      <c r="H1184" s="196"/>
      <c r="I1184" s="196"/>
      <c r="J1184" s="196"/>
      <c r="K1184" s="196"/>
      <c r="L1184" s="197"/>
    </row>
    <row r="1185" spans="6:12">
      <c r="F1185" s="198"/>
      <c r="G1185" s="196"/>
      <c r="H1185" s="196"/>
      <c r="I1185" s="196"/>
      <c r="J1185" s="196"/>
      <c r="K1185" s="196"/>
      <c r="L1185" s="197"/>
    </row>
    <row r="1186" spans="6:12">
      <c r="F1186" s="198"/>
      <c r="G1186" s="196"/>
      <c r="H1186" s="196"/>
      <c r="I1186" s="196"/>
      <c r="J1186" s="196"/>
      <c r="K1186" s="196"/>
      <c r="L1186" s="197"/>
    </row>
    <row r="1187" spans="6:12">
      <c r="F1187" s="198"/>
      <c r="G1187" s="196"/>
      <c r="H1187" s="196"/>
      <c r="I1187" s="196"/>
      <c r="J1187" s="196"/>
      <c r="K1187" s="196"/>
      <c r="L1187" s="197"/>
    </row>
    <row r="1188" spans="6:12">
      <c r="F1188" s="198"/>
      <c r="G1188" s="196"/>
      <c r="H1188" s="196"/>
      <c r="I1188" s="196"/>
      <c r="J1188" s="196"/>
      <c r="K1188" s="196"/>
      <c r="L1188" s="197"/>
    </row>
    <row r="1189" spans="6:12">
      <c r="F1189" s="198"/>
      <c r="G1189" s="196"/>
      <c r="H1189" s="196"/>
      <c r="I1189" s="196"/>
      <c r="J1189" s="196"/>
      <c r="K1189" s="196"/>
      <c r="L1189" s="197"/>
    </row>
    <row r="1190" spans="6:12">
      <c r="F1190" s="198"/>
      <c r="G1190" s="196"/>
      <c r="H1190" s="196"/>
      <c r="I1190" s="196"/>
      <c r="J1190" s="196"/>
      <c r="K1190" s="196"/>
      <c r="L1190" s="197"/>
    </row>
    <row r="1191" spans="6:12">
      <c r="F1191" s="198"/>
      <c r="G1191" s="196"/>
      <c r="H1191" s="196"/>
      <c r="I1191" s="196"/>
      <c r="J1191" s="196"/>
      <c r="K1191" s="196"/>
      <c r="L1191" s="197"/>
    </row>
    <row r="1192" spans="6:12">
      <c r="F1192" s="198"/>
      <c r="G1192" s="196"/>
      <c r="H1192" s="196"/>
      <c r="I1192" s="196"/>
      <c r="J1192" s="196"/>
      <c r="K1192" s="196"/>
      <c r="L1192" s="197"/>
    </row>
    <row r="1193" spans="6:12">
      <c r="F1193" s="198"/>
      <c r="G1193" s="196"/>
      <c r="H1193" s="196"/>
      <c r="I1193" s="196"/>
      <c r="J1193" s="196"/>
      <c r="K1193" s="196"/>
      <c r="L1193" s="197"/>
    </row>
    <row r="1194" spans="6:12">
      <c r="F1194" s="198"/>
      <c r="G1194" s="196"/>
      <c r="H1194" s="196"/>
      <c r="I1194" s="196"/>
      <c r="J1194" s="196"/>
      <c r="K1194" s="196"/>
      <c r="L1194" s="197"/>
    </row>
    <row r="1195" spans="6:12">
      <c r="F1195" s="198"/>
      <c r="G1195" s="196"/>
      <c r="H1195" s="196"/>
      <c r="I1195" s="196"/>
      <c r="J1195" s="196"/>
      <c r="K1195" s="196"/>
      <c r="L1195" s="197"/>
    </row>
    <row r="1196" spans="6:12">
      <c r="F1196" s="198"/>
      <c r="G1196" s="196"/>
      <c r="H1196" s="196"/>
      <c r="I1196" s="196"/>
      <c r="J1196" s="196"/>
      <c r="K1196" s="196"/>
      <c r="L1196" s="197"/>
    </row>
    <row r="1197" spans="6:12">
      <c r="F1197" s="198"/>
      <c r="G1197" s="196"/>
      <c r="H1197" s="196"/>
      <c r="I1197" s="196"/>
      <c r="J1197" s="196"/>
      <c r="K1197" s="196"/>
      <c r="L1197" s="197"/>
    </row>
    <row r="1198" spans="6:12">
      <c r="F1198" s="198"/>
      <c r="G1198" s="196"/>
      <c r="H1198" s="196"/>
      <c r="I1198" s="196"/>
      <c r="J1198" s="196"/>
      <c r="K1198" s="196"/>
      <c r="L1198" s="197"/>
    </row>
    <row r="1199" spans="6:12">
      <c r="F1199" s="198"/>
      <c r="G1199" s="196"/>
      <c r="H1199" s="196"/>
      <c r="I1199" s="196"/>
      <c r="J1199" s="196"/>
      <c r="K1199" s="196"/>
      <c r="L1199" s="197"/>
    </row>
    <row r="1200" spans="6:12">
      <c r="F1200" s="198"/>
      <c r="G1200" s="196"/>
      <c r="H1200" s="196"/>
      <c r="I1200" s="196"/>
      <c r="J1200" s="196"/>
      <c r="K1200" s="196"/>
      <c r="L1200" s="197"/>
    </row>
    <row r="1201" spans="6:12">
      <c r="F1201" s="198"/>
      <c r="G1201" s="196"/>
      <c r="H1201" s="196"/>
      <c r="I1201" s="196"/>
      <c r="J1201" s="196"/>
      <c r="K1201" s="196"/>
      <c r="L1201" s="197"/>
    </row>
    <row r="1202" spans="6:12">
      <c r="F1202" s="198"/>
      <c r="G1202" s="196"/>
      <c r="H1202" s="196"/>
      <c r="I1202" s="196"/>
      <c r="J1202" s="196"/>
      <c r="K1202" s="196"/>
      <c r="L1202" s="197"/>
    </row>
    <row r="1203" spans="6:12">
      <c r="F1203" s="198"/>
      <c r="G1203" s="196"/>
      <c r="H1203" s="196"/>
      <c r="I1203" s="196"/>
      <c r="J1203" s="196"/>
      <c r="K1203" s="196"/>
      <c r="L1203" s="197"/>
    </row>
    <row r="1204" spans="6:12">
      <c r="F1204" s="198"/>
      <c r="G1204" s="196"/>
      <c r="H1204" s="196"/>
      <c r="I1204" s="196"/>
      <c r="J1204" s="196"/>
      <c r="K1204" s="196"/>
      <c r="L1204" s="197"/>
    </row>
    <row r="1205" spans="6:12">
      <c r="F1205" s="198"/>
      <c r="G1205" s="196"/>
      <c r="H1205" s="196"/>
      <c r="I1205" s="196"/>
      <c r="J1205" s="196"/>
      <c r="K1205" s="196"/>
      <c r="L1205" s="197"/>
    </row>
    <row r="1206" spans="6:12">
      <c r="F1206" s="198"/>
      <c r="G1206" s="196"/>
      <c r="H1206" s="196"/>
      <c r="I1206" s="196"/>
      <c r="J1206" s="196"/>
      <c r="K1206" s="196"/>
      <c r="L1206" s="197"/>
    </row>
    <row r="1207" spans="6:12">
      <c r="F1207" s="198"/>
      <c r="G1207" s="196"/>
      <c r="H1207" s="196"/>
      <c r="I1207" s="196"/>
      <c r="J1207" s="196"/>
      <c r="K1207" s="196"/>
      <c r="L1207" s="197"/>
    </row>
    <row r="1208" spans="6:12">
      <c r="F1208" s="198"/>
      <c r="G1208" s="196"/>
      <c r="H1208" s="196"/>
      <c r="I1208" s="196"/>
      <c r="J1208" s="196"/>
      <c r="K1208" s="196"/>
      <c r="L1208" s="197"/>
    </row>
    <row r="1209" spans="6:12">
      <c r="F1209" s="198"/>
      <c r="G1209" s="196"/>
      <c r="H1209" s="196"/>
      <c r="I1209" s="196"/>
      <c r="J1209" s="196"/>
      <c r="K1209" s="196"/>
      <c r="L1209" s="197"/>
    </row>
    <row r="1210" spans="6:12">
      <c r="F1210" s="198"/>
      <c r="G1210" s="196"/>
      <c r="H1210" s="196"/>
      <c r="I1210" s="196"/>
      <c r="J1210" s="196"/>
      <c r="K1210" s="196"/>
      <c r="L1210" s="197"/>
    </row>
    <row r="1211" spans="6:12">
      <c r="F1211" s="198"/>
      <c r="G1211" s="196"/>
      <c r="H1211" s="196"/>
      <c r="I1211" s="196"/>
      <c r="J1211" s="196"/>
      <c r="K1211" s="196"/>
      <c r="L1211" s="197"/>
    </row>
    <row r="1212" spans="6:12">
      <c r="F1212" s="198"/>
      <c r="G1212" s="196"/>
      <c r="H1212" s="196"/>
      <c r="I1212" s="196"/>
      <c r="J1212" s="196"/>
      <c r="K1212" s="196"/>
      <c r="L1212" s="197"/>
    </row>
    <row r="1213" spans="6:12">
      <c r="F1213" s="198"/>
      <c r="G1213" s="196"/>
      <c r="H1213" s="196"/>
      <c r="I1213" s="196"/>
      <c r="J1213" s="196"/>
      <c r="K1213" s="196"/>
      <c r="L1213" s="197"/>
    </row>
    <row r="1214" spans="6:12">
      <c r="F1214" s="198"/>
      <c r="G1214" s="196"/>
      <c r="H1214" s="196"/>
      <c r="I1214" s="196"/>
      <c r="J1214" s="196"/>
      <c r="K1214" s="196"/>
      <c r="L1214" s="197"/>
    </row>
    <row r="1215" spans="6:12">
      <c r="F1215" s="198"/>
      <c r="G1215" s="196"/>
      <c r="H1215" s="196"/>
      <c r="I1215" s="196"/>
      <c r="J1215" s="196"/>
      <c r="K1215" s="196"/>
      <c r="L1215" s="197"/>
    </row>
    <row r="1216" spans="6:12">
      <c r="F1216" s="198"/>
      <c r="G1216" s="196"/>
      <c r="H1216" s="196"/>
      <c r="I1216" s="196"/>
      <c r="J1216" s="196"/>
      <c r="K1216" s="196"/>
      <c r="L1216" s="197"/>
    </row>
    <row r="1217" spans="6:12">
      <c r="F1217" s="198"/>
      <c r="G1217" s="196"/>
      <c r="H1217" s="196"/>
      <c r="I1217" s="196"/>
      <c r="J1217" s="196"/>
      <c r="K1217" s="196"/>
      <c r="L1217" s="197"/>
    </row>
    <row r="1218" spans="6:12">
      <c r="F1218" s="198"/>
      <c r="G1218" s="196"/>
      <c r="H1218" s="196"/>
      <c r="I1218" s="196"/>
      <c r="J1218" s="196"/>
      <c r="K1218" s="196"/>
      <c r="L1218" s="197"/>
    </row>
    <row r="1219" spans="6:12">
      <c r="F1219" s="198"/>
      <c r="G1219" s="196"/>
      <c r="H1219" s="196"/>
      <c r="I1219" s="196"/>
      <c r="J1219" s="196"/>
      <c r="K1219" s="196"/>
      <c r="L1219" s="197"/>
    </row>
    <row r="1220" spans="6:12">
      <c r="F1220" s="198"/>
      <c r="G1220" s="196"/>
      <c r="H1220" s="196"/>
      <c r="I1220" s="196"/>
      <c r="J1220" s="196"/>
      <c r="K1220" s="196"/>
      <c r="L1220" s="197"/>
    </row>
    <row r="1221" spans="6:12">
      <c r="F1221" s="198"/>
      <c r="G1221" s="196"/>
      <c r="H1221" s="196"/>
      <c r="I1221" s="196"/>
      <c r="J1221" s="196"/>
      <c r="K1221" s="196"/>
      <c r="L1221" s="197"/>
    </row>
    <row r="1222" spans="6:12">
      <c r="F1222" s="198"/>
      <c r="G1222" s="196"/>
      <c r="H1222" s="196"/>
      <c r="I1222" s="196"/>
      <c r="J1222" s="196"/>
      <c r="K1222" s="196"/>
      <c r="L1222" s="197"/>
    </row>
    <row r="1223" spans="6:12">
      <c r="F1223" s="198"/>
      <c r="G1223" s="196"/>
      <c r="H1223" s="196"/>
      <c r="I1223" s="196"/>
      <c r="J1223" s="196"/>
      <c r="K1223" s="196"/>
      <c r="L1223" s="197"/>
    </row>
    <row r="1224" spans="6:12">
      <c r="F1224" s="198"/>
      <c r="G1224" s="196"/>
      <c r="H1224" s="196"/>
      <c r="I1224" s="196"/>
      <c r="J1224" s="196"/>
      <c r="K1224" s="196"/>
      <c r="L1224" s="197"/>
    </row>
    <row r="1225" spans="6:12">
      <c r="F1225" s="198"/>
      <c r="G1225" s="196"/>
      <c r="H1225" s="196"/>
      <c r="I1225" s="196"/>
      <c r="J1225" s="196"/>
      <c r="K1225" s="196"/>
      <c r="L1225" s="197"/>
    </row>
    <row r="1226" spans="6:12">
      <c r="F1226" s="198"/>
      <c r="G1226" s="196"/>
      <c r="H1226" s="196"/>
      <c r="I1226" s="196"/>
      <c r="J1226" s="196"/>
      <c r="K1226" s="196"/>
      <c r="L1226" s="197"/>
    </row>
    <row r="1227" spans="6:12">
      <c r="F1227" s="198"/>
      <c r="G1227" s="196"/>
      <c r="H1227" s="196"/>
      <c r="I1227" s="196"/>
      <c r="J1227" s="196"/>
      <c r="K1227" s="196"/>
      <c r="L1227" s="197"/>
    </row>
    <row r="1228" spans="6:12">
      <c r="F1228" s="198"/>
      <c r="G1228" s="196"/>
      <c r="H1228" s="196"/>
      <c r="I1228" s="196"/>
      <c r="J1228" s="196"/>
      <c r="K1228" s="196"/>
      <c r="L1228" s="197"/>
    </row>
    <row r="1229" spans="6:12">
      <c r="F1229" s="198"/>
      <c r="G1229" s="196"/>
      <c r="H1229" s="196"/>
      <c r="I1229" s="196"/>
      <c r="J1229" s="196"/>
      <c r="K1229" s="196"/>
      <c r="L1229" s="197"/>
    </row>
    <row r="1230" spans="6:12">
      <c r="F1230" s="198"/>
      <c r="G1230" s="196"/>
      <c r="H1230" s="196"/>
      <c r="I1230" s="196"/>
      <c r="J1230" s="196"/>
      <c r="K1230" s="196"/>
      <c r="L1230" s="197"/>
    </row>
    <row r="1231" spans="6:12">
      <c r="F1231" s="198"/>
      <c r="G1231" s="196"/>
      <c r="H1231" s="196"/>
      <c r="I1231" s="196"/>
      <c r="J1231" s="196"/>
      <c r="K1231" s="196"/>
      <c r="L1231" s="197"/>
    </row>
    <row r="1232" spans="6:12">
      <c r="F1232" s="198"/>
      <c r="G1232" s="196"/>
      <c r="H1232" s="196"/>
      <c r="I1232" s="196"/>
      <c r="J1232" s="196"/>
      <c r="K1232" s="196"/>
      <c r="L1232" s="197"/>
    </row>
    <row r="1233" spans="6:12">
      <c r="F1233" s="198"/>
      <c r="G1233" s="196"/>
      <c r="H1233" s="196"/>
      <c r="I1233" s="196"/>
      <c r="J1233" s="196"/>
      <c r="K1233" s="196"/>
      <c r="L1233" s="197"/>
    </row>
    <row r="1234" spans="6:12">
      <c r="F1234" s="198"/>
      <c r="G1234" s="196"/>
      <c r="H1234" s="196"/>
      <c r="I1234" s="196"/>
      <c r="J1234" s="196"/>
      <c r="K1234" s="196"/>
      <c r="L1234" s="197"/>
    </row>
    <row r="1235" spans="6:12">
      <c r="F1235" s="198"/>
      <c r="G1235" s="196"/>
      <c r="H1235" s="196"/>
      <c r="I1235" s="196"/>
      <c r="J1235" s="196"/>
      <c r="K1235" s="196"/>
      <c r="L1235" s="197"/>
    </row>
    <row r="1236" spans="6:12">
      <c r="F1236" s="198"/>
      <c r="G1236" s="196"/>
      <c r="H1236" s="196"/>
      <c r="I1236" s="196"/>
      <c r="J1236" s="196"/>
      <c r="K1236" s="196"/>
      <c r="L1236" s="197"/>
    </row>
    <row r="1237" spans="6:12">
      <c r="F1237" s="198"/>
      <c r="G1237" s="196"/>
      <c r="H1237" s="196"/>
      <c r="I1237" s="196"/>
      <c r="J1237" s="196"/>
      <c r="K1237" s="196"/>
      <c r="L1237" s="197"/>
    </row>
    <row r="1238" spans="6:12">
      <c r="F1238" s="198"/>
      <c r="G1238" s="196"/>
      <c r="H1238" s="196"/>
      <c r="I1238" s="196"/>
      <c r="J1238" s="196"/>
      <c r="K1238" s="196"/>
      <c r="L1238" s="197"/>
    </row>
    <row r="1239" spans="6:12">
      <c r="F1239" s="198"/>
      <c r="G1239" s="196"/>
      <c r="H1239" s="196"/>
      <c r="I1239" s="196"/>
      <c r="J1239" s="196"/>
      <c r="K1239" s="196"/>
      <c r="L1239" s="197"/>
    </row>
    <row r="1240" spans="6:12">
      <c r="F1240" s="198"/>
      <c r="G1240" s="196"/>
      <c r="H1240" s="196"/>
      <c r="I1240" s="196"/>
      <c r="J1240" s="196"/>
      <c r="K1240" s="196"/>
      <c r="L1240" s="197"/>
    </row>
    <row r="1241" spans="6:12">
      <c r="F1241" s="198"/>
      <c r="G1241" s="196"/>
      <c r="H1241" s="196"/>
      <c r="I1241" s="196"/>
      <c r="J1241" s="196"/>
      <c r="K1241" s="196"/>
      <c r="L1241" s="197"/>
    </row>
    <row r="1242" spans="6:12">
      <c r="F1242" s="198"/>
      <c r="G1242" s="196"/>
      <c r="H1242" s="196"/>
      <c r="I1242" s="196"/>
      <c r="J1242" s="196"/>
      <c r="K1242" s="196"/>
      <c r="L1242" s="197"/>
    </row>
    <row r="1243" spans="6:12">
      <c r="F1243" s="198"/>
      <c r="G1243" s="196"/>
      <c r="H1243" s="196"/>
      <c r="I1243" s="196"/>
      <c r="J1243" s="196"/>
      <c r="K1243" s="196"/>
      <c r="L1243" s="197"/>
    </row>
    <row r="1244" spans="6:12">
      <c r="F1244" s="198"/>
      <c r="G1244" s="196"/>
      <c r="H1244" s="196"/>
      <c r="I1244" s="196"/>
      <c r="J1244" s="196"/>
      <c r="K1244" s="196"/>
      <c r="L1244" s="197"/>
    </row>
    <row r="1245" spans="6:12">
      <c r="F1245" s="198"/>
      <c r="G1245" s="196"/>
      <c r="H1245" s="196"/>
      <c r="I1245" s="196"/>
      <c r="J1245" s="196"/>
      <c r="K1245" s="196"/>
      <c r="L1245" s="197"/>
    </row>
    <row r="1246" spans="6:12">
      <c r="F1246" s="198"/>
      <c r="G1246" s="196"/>
      <c r="H1246" s="196"/>
      <c r="I1246" s="196"/>
      <c r="J1246" s="196"/>
      <c r="K1246" s="196"/>
      <c r="L1246" s="197"/>
    </row>
    <row r="1247" spans="6:12">
      <c r="F1247" s="198"/>
      <c r="G1247" s="196"/>
      <c r="H1247" s="196"/>
      <c r="I1247" s="196"/>
      <c r="J1247" s="196"/>
      <c r="K1247" s="196"/>
      <c r="L1247" s="197"/>
    </row>
    <row r="1248" spans="6:12">
      <c r="F1248" s="198"/>
      <c r="G1248" s="196"/>
      <c r="H1248" s="196"/>
      <c r="I1248" s="196"/>
      <c r="J1248" s="196"/>
      <c r="K1248" s="196"/>
      <c r="L1248" s="197"/>
    </row>
    <row r="1249" spans="6:12">
      <c r="F1249" s="198"/>
      <c r="G1249" s="196"/>
      <c r="H1249" s="196"/>
      <c r="I1249" s="196"/>
      <c r="J1249" s="196"/>
      <c r="K1249" s="196"/>
      <c r="L1249" s="197"/>
    </row>
    <row r="1250" spans="6:12">
      <c r="F1250" s="198"/>
      <c r="G1250" s="196"/>
      <c r="H1250" s="196"/>
      <c r="I1250" s="196"/>
      <c r="J1250" s="196"/>
      <c r="K1250" s="196"/>
      <c r="L1250" s="197"/>
    </row>
    <row r="1251" spans="6:12">
      <c r="F1251" s="198"/>
      <c r="G1251" s="196"/>
      <c r="H1251" s="196"/>
      <c r="I1251" s="196"/>
      <c r="J1251" s="196"/>
      <c r="K1251" s="196"/>
      <c r="L1251" s="197"/>
    </row>
    <row r="1252" spans="6:12">
      <c r="F1252" s="198"/>
      <c r="G1252" s="196"/>
      <c r="H1252" s="196"/>
      <c r="I1252" s="196"/>
      <c r="J1252" s="196"/>
      <c r="K1252" s="196"/>
      <c r="L1252" s="197"/>
    </row>
    <row r="1253" spans="6:12">
      <c r="F1253" s="198"/>
      <c r="G1253" s="196"/>
      <c r="H1253" s="196"/>
      <c r="I1253" s="196"/>
      <c r="J1253" s="196"/>
      <c r="K1253" s="196"/>
      <c r="L1253" s="197"/>
    </row>
    <row r="1254" spans="6:12">
      <c r="F1254" s="198"/>
      <c r="G1254" s="196"/>
      <c r="H1254" s="196"/>
      <c r="I1254" s="196"/>
      <c r="J1254" s="196"/>
      <c r="K1254" s="196"/>
      <c r="L1254" s="197"/>
    </row>
    <row r="1255" spans="6:12">
      <c r="F1255" s="198"/>
      <c r="G1255" s="196"/>
      <c r="H1255" s="196"/>
      <c r="I1255" s="196"/>
      <c r="J1255" s="196"/>
      <c r="K1255" s="196"/>
      <c r="L1255" s="197"/>
    </row>
    <row r="1256" spans="6:12">
      <c r="F1256" s="198"/>
      <c r="G1256" s="196"/>
      <c r="H1256" s="196"/>
      <c r="I1256" s="196"/>
      <c r="J1256" s="196"/>
      <c r="K1256" s="196"/>
      <c r="L1256" s="197"/>
    </row>
    <row r="1257" spans="6:12">
      <c r="F1257" s="198"/>
      <c r="G1257" s="196"/>
      <c r="H1257" s="196"/>
      <c r="I1257" s="196"/>
      <c r="J1257" s="196"/>
      <c r="K1257" s="196"/>
      <c r="L1257" s="197"/>
    </row>
    <row r="1258" spans="6:12">
      <c r="F1258" s="198"/>
      <c r="G1258" s="196"/>
      <c r="H1258" s="196"/>
      <c r="I1258" s="196"/>
      <c r="J1258" s="196"/>
      <c r="K1258" s="196"/>
      <c r="L1258" s="197"/>
    </row>
    <row r="1259" spans="6:12">
      <c r="F1259" s="198"/>
      <c r="G1259" s="196"/>
      <c r="H1259" s="196"/>
      <c r="I1259" s="196"/>
      <c r="J1259" s="196"/>
      <c r="K1259" s="196"/>
      <c r="L1259" s="197"/>
    </row>
    <row r="1260" spans="6:12">
      <c r="F1260" s="198"/>
      <c r="G1260" s="196"/>
      <c r="H1260" s="196"/>
      <c r="I1260" s="196"/>
      <c r="J1260" s="196"/>
      <c r="K1260" s="196"/>
      <c r="L1260" s="197"/>
    </row>
    <row r="1261" spans="6:12">
      <c r="F1261" s="198"/>
      <c r="G1261" s="196"/>
      <c r="H1261" s="196"/>
      <c r="I1261" s="196"/>
      <c r="J1261" s="196"/>
      <c r="K1261" s="196"/>
      <c r="L1261" s="197"/>
    </row>
    <row r="1262" spans="6:12">
      <c r="F1262" s="198"/>
      <c r="G1262" s="196"/>
      <c r="H1262" s="196"/>
      <c r="I1262" s="196"/>
      <c r="J1262" s="196"/>
      <c r="K1262" s="196"/>
      <c r="L1262" s="197"/>
    </row>
    <row r="1263" spans="6:12">
      <c r="F1263" s="198"/>
      <c r="G1263" s="196"/>
      <c r="H1263" s="196"/>
      <c r="I1263" s="196"/>
      <c r="J1263" s="196"/>
      <c r="K1263" s="196"/>
      <c r="L1263" s="197"/>
    </row>
    <row r="1264" spans="6:12">
      <c r="F1264" s="198"/>
      <c r="G1264" s="196"/>
      <c r="H1264" s="196"/>
      <c r="I1264" s="196"/>
      <c r="J1264" s="196"/>
      <c r="K1264" s="196"/>
      <c r="L1264" s="197"/>
    </row>
    <row r="1265" spans="6:12">
      <c r="F1265" s="198"/>
      <c r="G1265" s="196"/>
      <c r="H1265" s="196"/>
      <c r="I1265" s="196"/>
      <c r="J1265" s="196"/>
      <c r="K1265" s="196"/>
      <c r="L1265" s="197"/>
    </row>
    <row r="1266" spans="6:12">
      <c r="F1266" s="198"/>
      <c r="G1266" s="196"/>
      <c r="H1266" s="196"/>
      <c r="I1266" s="196"/>
      <c r="J1266" s="196"/>
      <c r="K1266" s="196"/>
      <c r="L1266" s="197"/>
    </row>
    <row r="1267" spans="6:12">
      <c r="F1267" s="198"/>
      <c r="G1267" s="196"/>
      <c r="H1267" s="196"/>
      <c r="I1267" s="196"/>
      <c r="J1267" s="196"/>
      <c r="K1267" s="196"/>
      <c r="L1267" s="197"/>
    </row>
    <row r="1268" spans="6:12">
      <c r="F1268" s="198"/>
      <c r="G1268" s="196"/>
      <c r="H1268" s="196"/>
      <c r="I1268" s="196"/>
      <c r="J1268" s="196"/>
      <c r="K1268" s="196"/>
      <c r="L1268" s="197"/>
    </row>
    <row r="1269" spans="6:12">
      <c r="F1269" s="198"/>
      <c r="G1269" s="196"/>
      <c r="H1269" s="196"/>
      <c r="I1269" s="196"/>
      <c r="J1269" s="196"/>
      <c r="K1269" s="196"/>
      <c r="L1269" s="197"/>
    </row>
    <row r="1270" spans="6:12">
      <c r="F1270" s="198"/>
      <c r="G1270" s="196"/>
      <c r="H1270" s="196"/>
      <c r="I1270" s="196"/>
      <c r="J1270" s="196"/>
      <c r="K1270" s="196"/>
      <c r="L1270" s="197"/>
    </row>
    <row r="1271" spans="6:12">
      <c r="F1271" s="198"/>
      <c r="G1271" s="196"/>
      <c r="H1271" s="196"/>
      <c r="I1271" s="196"/>
      <c r="J1271" s="196"/>
      <c r="K1271" s="196"/>
      <c r="L1271" s="197"/>
    </row>
    <row r="1272" spans="6:12">
      <c r="F1272" s="198"/>
      <c r="G1272" s="196"/>
      <c r="H1272" s="196"/>
      <c r="I1272" s="196"/>
      <c r="J1272" s="196"/>
      <c r="K1272" s="196"/>
      <c r="L1272" s="197"/>
    </row>
    <row r="1273" spans="6:12">
      <c r="F1273" s="198"/>
      <c r="G1273" s="196"/>
      <c r="H1273" s="196"/>
      <c r="I1273" s="196"/>
      <c r="J1273" s="196"/>
      <c r="K1273" s="196"/>
      <c r="L1273" s="197"/>
    </row>
    <row r="1274" spans="6:12">
      <c r="F1274" s="198"/>
      <c r="G1274" s="196"/>
      <c r="H1274" s="196"/>
      <c r="I1274" s="196"/>
      <c r="J1274" s="196"/>
      <c r="K1274" s="196"/>
      <c r="L1274" s="197"/>
    </row>
    <row r="1275" spans="6:12">
      <c r="F1275" s="198"/>
      <c r="G1275" s="196"/>
      <c r="H1275" s="196"/>
      <c r="I1275" s="196"/>
      <c r="J1275" s="196"/>
      <c r="K1275" s="196"/>
      <c r="L1275" s="197"/>
    </row>
    <row r="1276" spans="6:12">
      <c r="F1276" s="198"/>
      <c r="G1276" s="196"/>
      <c r="H1276" s="196"/>
      <c r="I1276" s="196"/>
      <c r="J1276" s="196"/>
      <c r="K1276" s="196"/>
      <c r="L1276" s="197"/>
    </row>
    <row r="1277" spans="6:12">
      <c r="F1277" s="198"/>
      <c r="G1277" s="196"/>
      <c r="H1277" s="196"/>
      <c r="I1277" s="196"/>
      <c r="J1277" s="196"/>
      <c r="K1277" s="196"/>
      <c r="L1277" s="197"/>
    </row>
    <row r="1278" spans="6:12">
      <c r="F1278" s="198"/>
      <c r="G1278" s="196"/>
      <c r="H1278" s="196"/>
      <c r="I1278" s="196"/>
      <c r="J1278" s="196"/>
      <c r="K1278" s="196"/>
      <c r="L1278" s="197"/>
    </row>
    <row r="1279" spans="6:12">
      <c r="F1279" s="198"/>
      <c r="G1279" s="196"/>
      <c r="H1279" s="196"/>
      <c r="I1279" s="196"/>
      <c r="J1279" s="196"/>
      <c r="K1279" s="196"/>
      <c r="L1279" s="197"/>
    </row>
    <row r="1280" spans="6:12">
      <c r="F1280" s="198"/>
      <c r="G1280" s="196"/>
      <c r="H1280" s="196"/>
      <c r="I1280" s="196"/>
      <c r="J1280" s="196"/>
      <c r="K1280" s="196"/>
      <c r="L1280" s="197"/>
    </row>
    <row r="1281" spans="6:12">
      <c r="F1281" s="198"/>
      <c r="G1281" s="196"/>
      <c r="H1281" s="196"/>
      <c r="I1281" s="196"/>
      <c r="J1281" s="196"/>
      <c r="K1281" s="196"/>
      <c r="L1281" s="197"/>
    </row>
    <row r="1282" spans="6:12">
      <c r="F1282" s="198"/>
      <c r="G1282" s="196"/>
      <c r="H1282" s="196"/>
      <c r="I1282" s="196"/>
      <c r="J1282" s="196"/>
      <c r="K1282" s="196"/>
      <c r="L1282" s="197"/>
    </row>
    <row r="1283" spans="6:12">
      <c r="F1283" s="198"/>
      <c r="G1283" s="196"/>
      <c r="H1283" s="196"/>
      <c r="I1283" s="196"/>
      <c r="J1283" s="196"/>
      <c r="K1283" s="196"/>
      <c r="L1283" s="197"/>
    </row>
    <row r="1284" spans="6:12">
      <c r="F1284" s="198"/>
      <c r="G1284" s="196"/>
      <c r="H1284" s="196"/>
      <c r="I1284" s="196"/>
      <c r="J1284" s="196"/>
      <c r="K1284" s="196"/>
      <c r="L1284" s="197"/>
    </row>
    <row r="1285" spans="6:12">
      <c r="F1285" s="198"/>
      <c r="G1285" s="196"/>
      <c r="H1285" s="196"/>
      <c r="I1285" s="196"/>
      <c r="J1285" s="196"/>
      <c r="K1285" s="196"/>
      <c r="L1285" s="197"/>
    </row>
    <row r="1286" spans="6:12">
      <c r="F1286" s="198"/>
      <c r="G1286" s="196"/>
      <c r="H1286" s="196"/>
      <c r="I1286" s="196"/>
      <c r="J1286" s="196"/>
      <c r="K1286" s="196"/>
      <c r="L1286" s="197"/>
    </row>
    <row r="1287" spans="6:12">
      <c r="F1287" s="198"/>
      <c r="G1287" s="196"/>
      <c r="H1287" s="196"/>
      <c r="I1287" s="196"/>
      <c r="J1287" s="196"/>
      <c r="K1287" s="196"/>
      <c r="L1287" s="197"/>
    </row>
    <row r="1288" spans="6:12">
      <c r="F1288" s="198"/>
      <c r="G1288" s="196"/>
      <c r="H1288" s="196"/>
      <c r="I1288" s="196"/>
      <c r="J1288" s="196"/>
      <c r="K1288" s="196"/>
      <c r="L1288" s="197"/>
    </row>
    <row r="1289" spans="6:12">
      <c r="F1289" s="198"/>
      <c r="G1289" s="196"/>
      <c r="H1289" s="196"/>
      <c r="I1289" s="196"/>
      <c r="J1289" s="196"/>
      <c r="K1289" s="196"/>
      <c r="L1289" s="197"/>
    </row>
    <row r="1290" spans="6:12">
      <c r="F1290" s="198"/>
      <c r="G1290" s="196"/>
      <c r="H1290" s="196"/>
      <c r="I1290" s="196"/>
      <c r="J1290" s="196"/>
      <c r="K1290" s="196"/>
      <c r="L1290" s="197"/>
    </row>
    <row r="1291" spans="6:12">
      <c r="F1291" s="198"/>
      <c r="G1291" s="196"/>
      <c r="H1291" s="196"/>
      <c r="I1291" s="196"/>
      <c r="J1291" s="196"/>
      <c r="K1291" s="196"/>
      <c r="L1291" s="197"/>
    </row>
    <row r="1292" spans="6:12">
      <c r="F1292" s="198"/>
      <c r="G1292" s="196"/>
      <c r="H1292" s="196"/>
      <c r="I1292" s="196"/>
      <c r="J1292" s="196"/>
      <c r="K1292" s="196"/>
      <c r="L1292" s="197"/>
    </row>
    <row r="1293" spans="6:12">
      <c r="F1293" s="198"/>
      <c r="G1293" s="196"/>
      <c r="H1293" s="196"/>
      <c r="I1293" s="196"/>
      <c r="J1293" s="196"/>
      <c r="K1293" s="196"/>
      <c r="L1293" s="197"/>
    </row>
    <row r="1294" spans="6:12">
      <c r="F1294" s="198"/>
      <c r="G1294" s="196"/>
      <c r="H1294" s="196"/>
      <c r="I1294" s="196"/>
      <c r="J1294" s="196"/>
      <c r="K1294" s="196"/>
      <c r="L1294" s="197"/>
    </row>
    <row r="1295" spans="6:12">
      <c r="F1295" s="198"/>
      <c r="G1295" s="196"/>
      <c r="H1295" s="196"/>
      <c r="I1295" s="196"/>
      <c r="J1295" s="196"/>
      <c r="K1295" s="196"/>
      <c r="L1295" s="197"/>
    </row>
    <row r="1296" spans="6:12">
      <c r="F1296" s="198"/>
      <c r="G1296" s="196"/>
      <c r="H1296" s="196"/>
      <c r="I1296" s="196"/>
      <c r="J1296" s="196"/>
      <c r="K1296" s="196"/>
      <c r="L1296" s="197"/>
    </row>
    <row r="1297" spans="6:12">
      <c r="F1297" s="198"/>
      <c r="G1297" s="196"/>
      <c r="H1297" s="196"/>
      <c r="I1297" s="196"/>
      <c r="J1297" s="196"/>
      <c r="K1297" s="196"/>
      <c r="L1297" s="197"/>
    </row>
    <row r="1298" spans="6:12">
      <c r="F1298" s="198"/>
      <c r="G1298" s="196"/>
      <c r="H1298" s="196"/>
      <c r="I1298" s="196"/>
      <c r="J1298" s="196"/>
      <c r="K1298" s="196"/>
      <c r="L1298" s="197"/>
    </row>
    <row r="1299" spans="6:12">
      <c r="F1299" s="198"/>
      <c r="G1299" s="196"/>
      <c r="H1299" s="196"/>
      <c r="I1299" s="196"/>
      <c r="J1299" s="196"/>
      <c r="K1299" s="196"/>
      <c r="L1299" s="197"/>
    </row>
    <row r="1300" spans="6:12">
      <c r="F1300" s="198"/>
      <c r="G1300" s="196"/>
      <c r="H1300" s="196"/>
      <c r="I1300" s="196"/>
      <c r="J1300" s="196"/>
      <c r="K1300" s="196"/>
      <c r="L1300" s="197"/>
    </row>
    <row r="1301" spans="6:12">
      <c r="F1301" s="198"/>
      <c r="G1301" s="196"/>
      <c r="H1301" s="196"/>
      <c r="I1301" s="196"/>
      <c r="J1301" s="196"/>
      <c r="K1301" s="196"/>
      <c r="L1301" s="197"/>
    </row>
    <row r="1302" spans="6:12">
      <c r="F1302" s="198"/>
      <c r="G1302" s="196"/>
      <c r="H1302" s="196"/>
      <c r="I1302" s="196"/>
      <c r="J1302" s="196"/>
      <c r="K1302" s="196"/>
      <c r="L1302" s="197"/>
    </row>
    <row r="1303" spans="6:12">
      <c r="F1303" s="198"/>
      <c r="G1303" s="196"/>
      <c r="H1303" s="196"/>
      <c r="I1303" s="196"/>
      <c r="J1303" s="196"/>
      <c r="K1303" s="196"/>
      <c r="L1303" s="197"/>
    </row>
    <row r="1304" spans="6:12">
      <c r="F1304" s="198"/>
      <c r="G1304" s="196"/>
      <c r="H1304" s="196"/>
      <c r="I1304" s="196"/>
      <c r="J1304" s="196"/>
      <c r="K1304" s="196"/>
      <c r="L1304" s="197"/>
    </row>
    <row r="1305" spans="6:12">
      <c r="F1305" s="198"/>
      <c r="G1305" s="196"/>
      <c r="H1305" s="196"/>
      <c r="I1305" s="196"/>
      <c r="J1305" s="196"/>
      <c r="K1305" s="196"/>
      <c r="L1305" s="197"/>
    </row>
    <row r="1306" spans="6:12">
      <c r="F1306" s="198"/>
      <c r="G1306" s="196"/>
      <c r="H1306" s="196"/>
      <c r="I1306" s="196"/>
      <c r="J1306" s="196"/>
      <c r="K1306" s="196"/>
      <c r="L1306" s="197"/>
    </row>
    <row r="1307" spans="6:12">
      <c r="F1307" s="198"/>
      <c r="G1307" s="196"/>
      <c r="H1307" s="196"/>
      <c r="I1307" s="196"/>
      <c r="J1307" s="196"/>
      <c r="K1307" s="196"/>
      <c r="L1307" s="197"/>
    </row>
    <row r="1308" spans="6:12">
      <c r="F1308" s="198"/>
      <c r="G1308" s="196"/>
      <c r="H1308" s="196"/>
      <c r="I1308" s="196"/>
      <c r="J1308" s="196"/>
      <c r="K1308" s="196"/>
      <c r="L1308" s="197"/>
    </row>
    <row r="1309" spans="6:12">
      <c r="F1309" s="198"/>
      <c r="G1309" s="196"/>
      <c r="H1309" s="196"/>
      <c r="I1309" s="196"/>
      <c r="J1309" s="196"/>
      <c r="K1309" s="196"/>
      <c r="L1309" s="197"/>
    </row>
    <row r="1310" spans="6:12">
      <c r="F1310" s="198"/>
      <c r="G1310" s="196"/>
      <c r="H1310" s="196"/>
      <c r="I1310" s="196"/>
      <c r="J1310" s="196"/>
      <c r="K1310" s="196"/>
      <c r="L1310" s="197"/>
    </row>
    <row r="1311" spans="6:12">
      <c r="F1311" s="198"/>
      <c r="G1311" s="196"/>
      <c r="H1311" s="196"/>
      <c r="I1311" s="196"/>
      <c r="J1311" s="196"/>
      <c r="K1311" s="196"/>
      <c r="L1311" s="197"/>
    </row>
    <row r="1312" spans="6:12">
      <c r="F1312" s="198"/>
      <c r="G1312" s="196"/>
      <c r="H1312" s="196"/>
      <c r="I1312" s="196"/>
      <c r="J1312" s="196"/>
      <c r="K1312" s="196"/>
      <c r="L1312" s="197"/>
    </row>
    <row r="1313" spans="6:12">
      <c r="F1313" s="198"/>
      <c r="G1313" s="196"/>
      <c r="H1313" s="196"/>
      <c r="I1313" s="196"/>
      <c r="J1313" s="196"/>
      <c r="K1313" s="196"/>
      <c r="L1313" s="197"/>
    </row>
    <row r="1314" spans="6:12">
      <c r="F1314" s="198"/>
      <c r="G1314" s="196"/>
      <c r="H1314" s="196"/>
      <c r="I1314" s="196"/>
      <c r="J1314" s="196"/>
      <c r="K1314" s="196"/>
      <c r="L1314" s="197"/>
    </row>
    <row r="1315" spans="6:12">
      <c r="F1315" s="198"/>
      <c r="G1315" s="196"/>
      <c r="H1315" s="196"/>
      <c r="I1315" s="196"/>
      <c r="J1315" s="196"/>
      <c r="K1315" s="196"/>
      <c r="L1315" s="197"/>
    </row>
    <row r="1316" spans="6:12">
      <c r="F1316" s="198"/>
      <c r="G1316" s="196"/>
      <c r="H1316" s="196"/>
      <c r="I1316" s="196"/>
      <c r="J1316" s="196"/>
      <c r="K1316" s="196"/>
      <c r="L1316" s="197"/>
    </row>
    <row r="1317" spans="6:12">
      <c r="F1317" s="198"/>
      <c r="G1317" s="196"/>
      <c r="H1317" s="196"/>
      <c r="I1317" s="196"/>
      <c r="J1317" s="196"/>
      <c r="K1317" s="196"/>
      <c r="L1317" s="197"/>
    </row>
    <row r="1318" spans="6:12">
      <c r="F1318" s="198"/>
      <c r="G1318" s="196"/>
      <c r="H1318" s="196"/>
      <c r="I1318" s="196"/>
      <c r="J1318" s="196"/>
      <c r="K1318" s="196"/>
      <c r="L1318" s="197"/>
    </row>
    <row r="1319" spans="6:12">
      <c r="F1319" s="198"/>
      <c r="G1319" s="196"/>
      <c r="H1319" s="196"/>
      <c r="I1319" s="196"/>
      <c r="J1319" s="196"/>
      <c r="K1319" s="196"/>
      <c r="L1319" s="197"/>
    </row>
    <row r="1320" spans="6:12">
      <c r="F1320" s="198"/>
      <c r="G1320" s="196"/>
      <c r="H1320" s="196"/>
      <c r="I1320" s="196"/>
      <c r="J1320" s="196"/>
      <c r="K1320" s="196"/>
      <c r="L1320" s="197"/>
    </row>
    <row r="1321" spans="6:12">
      <c r="F1321" s="198"/>
      <c r="G1321" s="196"/>
      <c r="H1321" s="196"/>
      <c r="I1321" s="196"/>
      <c r="J1321" s="196"/>
      <c r="K1321" s="196"/>
      <c r="L1321" s="197"/>
    </row>
    <row r="1322" spans="6:12">
      <c r="F1322" s="198"/>
      <c r="G1322" s="196"/>
      <c r="H1322" s="196"/>
      <c r="I1322" s="196"/>
      <c r="J1322" s="196"/>
      <c r="K1322" s="196"/>
      <c r="L1322" s="197"/>
    </row>
    <row r="1323" spans="6:12">
      <c r="F1323" s="198"/>
      <c r="G1323" s="196"/>
      <c r="H1323" s="196"/>
      <c r="I1323" s="196"/>
      <c r="J1323" s="196"/>
      <c r="K1323" s="196"/>
      <c r="L1323" s="197"/>
    </row>
    <row r="1324" spans="6:12">
      <c r="F1324" s="198"/>
      <c r="G1324" s="196"/>
      <c r="H1324" s="196"/>
      <c r="I1324" s="196"/>
      <c r="J1324" s="196"/>
      <c r="K1324" s="196"/>
      <c r="L1324" s="197"/>
    </row>
    <row r="1325" spans="6:12">
      <c r="F1325" s="198"/>
      <c r="G1325" s="196"/>
      <c r="H1325" s="196"/>
      <c r="I1325" s="196"/>
      <c r="J1325" s="196"/>
      <c r="K1325" s="196"/>
      <c r="L1325" s="197"/>
    </row>
    <row r="1326" spans="6:12">
      <c r="F1326" s="198"/>
      <c r="G1326" s="196"/>
      <c r="H1326" s="196"/>
      <c r="I1326" s="196"/>
      <c r="J1326" s="196"/>
      <c r="K1326" s="196"/>
      <c r="L1326" s="197"/>
    </row>
    <row r="1327" spans="6:12">
      <c r="F1327" s="198"/>
      <c r="G1327" s="196"/>
      <c r="H1327" s="196"/>
      <c r="I1327" s="196"/>
      <c r="J1327" s="196"/>
      <c r="K1327" s="196"/>
      <c r="L1327" s="197"/>
    </row>
    <row r="1328" spans="6:12">
      <c r="F1328" s="198"/>
      <c r="G1328" s="196"/>
      <c r="H1328" s="196"/>
      <c r="I1328" s="196"/>
      <c r="J1328" s="196"/>
      <c r="K1328" s="196"/>
      <c r="L1328" s="197"/>
    </row>
    <row r="1329" spans="6:12">
      <c r="F1329" s="198"/>
      <c r="G1329" s="196"/>
      <c r="H1329" s="196"/>
      <c r="I1329" s="196"/>
      <c r="J1329" s="196"/>
      <c r="K1329" s="196"/>
      <c r="L1329" s="197"/>
    </row>
    <row r="1330" spans="6:12">
      <c r="F1330" s="198"/>
      <c r="G1330" s="196"/>
      <c r="H1330" s="196"/>
      <c r="I1330" s="196"/>
      <c r="J1330" s="196"/>
      <c r="K1330" s="196"/>
      <c r="L1330" s="197"/>
    </row>
    <row r="1331" spans="6:12">
      <c r="F1331" s="198"/>
      <c r="G1331" s="196"/>
      <c r="H1331" s="196"/>
      <c r="I1331" s="196"/>
      <c r="J1331" s="196"/>
      <c r="K1331" s="196"/>
      <c r="L1331" s="197"/>
    </row>
    <row r="1332" spans="6:12">
      <c r="F1332" s="198"/>
      <c r="G1332" s="196"/>
      <c r="H1332" s="196"/>
      <c r="I1332" s="196"/>
      <c r="J1332" s="196"/>
      <c r="K1332" s="196"/>
      <c r="L1332" s="197"/>
    </row>
    <row r="1333" spans="6:12">
      <c r="F1333" s="198"/>
      <c r="G1333" s="196"/>
      <c r="H1333" s="196"/>
      <c r="I1333" s="196"/>
      <c r="J1333" s="196"/>
      <c r="K1333" s="196"/>
      <c r="L1333" s="197"/>
    </row>
    <row r="1334" spans="6:12">
      <c r="F1334" s="198"/>
      <c r="G1334" s="196"/>
      <c r="H1334" s="196"/>
      <c r="I1334" s="196"/>
      <c r="J1334" s="196"/>
      <c r="K1334" s="196"/>
      <c r="L1334" s="197"/>
    </row>
    <row r="1335" spans="6:12">
      <c r="F1335" s="198"/>
      <c r="G1335" s="196"/>
      <c r="H1335" s="196"/>
      <c r="I1335" s="196"/>
      <c r="J1335" s="196"/>
      <c r="K1335" s="196"/>
      <c r="L1335" s="197"/>
    </row>
    <row r="1336" spans="6:12">
      <c r="F1336" s="198"/>
      <c r="G1336" s="196"/>
      <c r="H1336" s="196"/>
      <c r="I1336" s="196"/>
      <c r="J1336" s="196"/>
      <c r="K1336" s="196"/>
      <c r="L1336" s="197"/>
    </row>
    <row r="1337" spans="6:12">
      <c r="F1337" s="198"/>
      <c r="G1337" s="196"/>
      <c r="H1337" s="196"/>
      <c r="I1337" s="196"/>
      <c r="J1337" s="196"/>
      <c r="K1337" s="196"/>
      <c r="L1337" s="197"/>
    </row>
    <row r="1338" spans="6:12">
      <c r="F1338" s="198"/>
      <c r="G1338" s="196"/>
      <c r="H1338" s="196"/>
      <c r="I1338" s="196"/>
      <c r="J1338" s="196"/>
      <c r="K1338" s="196"/>
      <c r="L1338" s="197"/>
    </row>
    <row r="1339" spans="6:12">
      <c r="F1339" s="198"/>
      <c r="G1339" s="196"/>
      <c r="H1339" s="196"/>
      <c r="I1339" s="196"/>
      <c r="J1339" s="196"/>
      <c r="K1339" s="196"/>
      <c r="L1339" s="197"/>
    </row>
    <row r="1340" spans="6:12">
      <c r="F1340" s="198"/>
      <c r="G1340" s="196"/>
      <c r="H1340" s="196"/>
      <c r="I1340" s="196"/>
      <c r="J1340" s="196"/>
      <c r="K1340" s="196"/>
      <c r="L1340" s="197"/>
    </row>
    <row r="1341" spans="6:12">
      <c r="F1341" s="198"/>
      <c r="G1341" s="196"/>
      <c r="H1341" s="196"/>
      <c r="I1341" s="196"/>
      <c r="J1341" s="196"/>
      <c r="K1341" s="196"/>
      <c r="L1341" s="197"/>
    </row>
    <row r="1342" spans="6:12">
      <c r="F1342" s="198"/>
      <c r="G1342" s="196"/>
      <c r="H1342" s="196"/>
      <c r="I1342" s="196"/>
      <c r="J1342" s="196"/>
      <c r="K1342" s="196"/>
      <c r="L1342" s="197"/>
    </row>
    <row r="1343" spans="6:12">
      <c r="F1343" s="198"/>
      <c r="G1343" s="196"/>
      <c r="H1343" s="196"/>
      <c r="I1343" s="196"/>
      <c r="J1343" s="196"/>
      <c r="K1343" s="196"/>
      <c r="L1343" s="197"/>
    </row>
    <row r="1344" spans="6:12">
      <c r="F1344" s="198"/>
      <c r="G1344" s="196"/>
      <c r="H1344" s="196"/>
      <c r="I1344" s="196"/>
      <c r="J1344" s="196"/>
      <c r="K1344" s="196"/>
      <c r="L1344" s="197"/>
    </row>
    <row r="1345" spans="6:12">
      <c r="F1345" s="198"/>
      <c r="G1345" s="196"/>
      <c r="H1345" s="196"/>
      <c r="I1345" s="196"/>
      <c r="J1345" s="196"/>
      <c r="K1345" s="196"/>
      <c r="L1345" s="197"/>
    </row>
    <row r="1346" spans="6:12">
      <c r="F1346" s="198"/>
      <c r="G1346" s="196"/>
      <c r="H1346" s="196"/>
      <c r="I1346" s="196"/>
      <c r="J1346" s="196"/>
      <c r="K1346" s="196"/>
      <c r="L1346" s="197"/>
    </row>
    <row r="1347" spans="6:12">
      <c r="F1347" s="198"/>
      <c r="G1347" s="196"/>
      <c r="H1347" s="196"/>
      <c r="I1347" s="196"/>
      <c r="J1347" s="196"/>
      <c r="K1347" s="196"/>
      <c r="L1347" s="197"/>
    </row>
    <row r="1348" spans="6:12">
      <c r="F1348" s="198"/>
      <c r="G1348" s="196"/>
      <c r="H1348" s="196"/>
      <c r="I1348" s="196"/>
      <c r="J1348" s="196"/>
      <c r="K1348" s="196"/>
      <c r="L1348" s="197"/>
    </row>
    <row r="1349" spans="6:12">
      <c r="F1349" s="198"/>
      <c r="G1349" s="196"/>
      <c r="H1349" s="196"/>
      <c r="I1349" s="196"/>
      <c r="J1349" s="196"/>
      <c r="K1349" s="196"/>
      <c r="L1349" s="197"/>
    </row>
    <row r="1350" spans="6:12">
      <c r="F1350" s="198"/>
      <c r="G1350" s="196"/>
      <c r="H1350" s="196"/>
      <c r="I1350" s="196"/>
      <c r="J1350" s="196"/>
      <c r="K1350" s="196"/>
      <c r="L1350" s="197"/>
    </row>
    <row r="1351" spans="6:12">
      <c r="F1351" s="198"/>
      <c r="G1351" s="196"/>
      <c r="H1351" s="196"/>
      <c r="I1351" s="196"/>
      <c r="J1351" s="196"/>
      <c r="K1351" s="196"/>
      <c r="L1351" s="197"/>
    </row>
    <row r="1352" spans="6:12">
      <c r="F1352" s="198"/>
      <c r="G1352" s="196"/>
      <c r="H1352" s="196"/>
      <c r="I1352" s="196"/>
      <c r="J1352" s="196"/>
      <c r="K1352" s="196"/>
      <c r="L1352" s="197"/>
    </row>
    <row r="1353" spans="6:12">
      <c r="F1353" s="198"/>
      <c r="G1353" s="196"/>
      <c r="H1353" s="196"/>
      <c r="I1353" s="196"/>
      <c r="J1353" s="196"/>
      <c r="K1353" s="196"/>
      <c r="L1353" s="197"/>
    </row>
    <row r="1354" spans="6:12">
      <c r="F1354" s="198"/>
      <c r="G1354" s="196"/>
      <c r="H1354" s="196"/>
      <c r="I1354" s="196"/>
      <c r="J1354" s="196"/>
      <c r="K1354" s="196"/>
      <c r="L1354" s="197"/>
    </row>
    <row r="1355" spans="6:12">
      <c r="F1355" s="198"/>
      <c r="G1355" s="196"/>
      <c r="H1355" s="196"/>
      <c r="I1355" s="196"/>
      <c r="J1355" s="196"/>
      <c r="K1355" s="196"/>
      <c r="L1355" s="197"/>
    </row>
    <row r="1356" spans="6:12">
      <c r="F1356" s="198"/>
      <c r="G1356" s="196"/>
      <c r="H1356" s="196"/>
      <c r="I1356" s="196"/>
      <c r="J1356" s="196"/>
      <c r="K1356" s="196"/>
      <c r="L1356" s="197"/>
    </row>
    <row r="1357" spans="6:12">
      <c r="F1357" s="198"/>
      <c r="G1357" s="196"/>
      <c r="H1357" s="196"/>
      <c r="I1357" s="196"/>
      <c r="J1357" s="196"/>
      <c r="K1357" s="196"/>
      <c r="L1357" s="197"/>
    </row>
    <row r="1358" spans="6:12">
      <c r="F1358" s="198"/>
      <c r="G1358" s="196"/>
      <c r="H1358" s="196"/>
      <c r="I1358" s="196"/>
      <c r="J1358" s="196"/>
      <c r="K1358" s="196"/>
      <c r="L1358" s="197"/>
    </row>
    <row r="1359" spans="6:12">
      <c r="F1359" s="198"/>
      <c r="G1359" s="196"/>
      <c r="H1359" s="196"/>
      <c r="I1359" s="196"/>
      <c r="J1359" s="196"/>
      <c r="K1359" s="196"/>
      <c r="L1359" s="197"/>
    </row>
    <row r="1360" spans="6:12">
      <c r="F1360" s="198"/>
      <c r="G1360" s="196"/>
      <c r="H1360" s="196"/>
      <c r="I1360" s="196"/>
      <c r="J1360" s="196"/>
      <c r="K1360" s="196"/>
      <c r="L1360" s="197"/>
    </row>
    <row r="1361" spans="6:12">
      <c r="F1361" s="198"/>
      <c r="G1361" s="196"/>
      <c r="H1361" s="196"/>
      <c r="I1361" s="196"/>
      <c r="J1361" s="196"/>
      <c r="K1361" s="196"/>
      <c r="L1361" s="197"/>
    </row>
    <row r="1362" spans="6:12">
      <c r="F1362" s="198"/>
      <c r="G1362" s="196"/>
      <c r="H1362" s="196"/>
      <c r="I1362" s="196"/>
      <c r="J1362" s="196"/>
      <c r="K1362" s="196"/>
      <c r="L1362" s="197"/>
    </row>
    <row r="1363" spans="6:12">
      <c r="F1363" s="198"/>
      <c r="G1363" s="196"/>
      <c r="H1363" s="196"/>
      <c r="I1363" s="196"/>
      <c r="J1363" s="196"/>
      <c r="K1363" s="196"/>
      <c r="L1363" s="197"/>
    </row>
    <row r="1364" spans="6:12">
      <c r="F1364" s="198"/>
      <c r="G1364" s="196"/>
      <c r="H1364" s="196"/>
      <c r="I1364" s="196"/>
      <c r="J1364" s="196"/>
      <c r="K1364" s="196"/>
      <c r="L1364" s="197"/>
    </row>
    <row r="1365" spans="6:12">
      <c r="F1365" s="198"/>
      <c r="G1365" s="196"/>
      <c r="H1365" s="196"/>
      <c r="I1365" s="196"/>
      <c r="J1365" s="196"/>
      <c r="K1365" s="196"/>
      <c r="L1365" s="197"/>
    </row>
    <row r="1366" spans="6:12">
      <c r="F1366" s="198"/>
      <c r="G1366" s="196"/>
      <c r="H1366" s="196"/>
      <c r="I1366" s="196"/>
      <c r="J1366" s="196"/>
      <c r="K1366" s="196"/>
      <c r="L1366" s="197"/>
    </row>
    <row r="1367" spans="6:12">
      <c r="F1367" s="198"/>
      <c r="G1367" s="196"/>
      <c r="H1367" s="196"/>
      <c r="I1367" s="196"/>
      <c r="J1367" s="196"/>
      <c r="K1367" s="196"/>
      <c r="L1367" s="197"/>
    </row>
    <row r="1368" spans="6:12">
      <c r="F1368" s="198"/>
      <c r="G1368" s="196"/>
      <c r="H1368" s="196"/>
      <c r="I1368" s="196"/>
      <c r="J1368" s="196"/>
      <c r="K1368" s="196"/>
      <c r="L1368" s="197"/>
    </row>
    <row r="1369" spans="6:12">
      <c r="F1369" s="198"/>
      <c r="G1369" s="196"/>
      <c r="H1369" s="196"/>
      <c r="I1369" s="196"/>
      <c r="J1369" s="196"/>
      <c r="K1369" s="196"/>
      <c r="L1369" s="197"/>
    </row>
    <row r="1370" spans="6:12">
      <c r="F1370" s="198"/>
      <c r="G1370" s="196"/>
      <c r="H1370" s="196"/>
      <c r="I1370" s="196"/>
      <c r="J1370" s="196"/>
      <c r="K1370" s="196"/>
      <c r="L1370" s="197"/>
    </row>
    <row r="1371" spans="6:12">
      <c r="F1371" s="198"/>
      <c r="G1371" s="196"/>
      <c r="H1371" s="196"/>
      <c r="I1371" s="196"/>
      <c r="J1371" s="196"/>
      <c r="K1371" s="196"/>
      <c r="L1371" s="197"/>
    </row>
    <row r="1372" spans="6:12">
      <c r="F1372" s="198"/>
      <c r="G1372" s="196"/>
      <c r="H1372" s="196"/>
      <c r="I1372" s="196"/>
      <c r="J1372" s="196"/>
      <c r="K1372" s="196"/>
      <c r="L1372" s="197"/>
    </row>
    <row r="1373" spans="6:12">
      <c r="F1373" s="198"/>
      <c r="G1373" s="196"/>
      <c r="H1373" s="196"/>
      <c r="I1373" s="196"/>
      <c r="J1373" s="196"/>
      <c r="K1373" s="196"/>
      <c r="L1373" s="197"/>
    </row>
    <row r="1374" spans="6:12">
      <c r="F1374" s="198"/>
      <c r="G1374" s="196"/>
      <c r="H1374" s="196"/>
      <c r="I1374" s="196"/>
      <c r="J1374" s="196"/>
      <c r="K1374" s="196"/>
      <c r="L1374" s="197"/>
    </row>
    <row r="1375" spans="6:12">
      <c r="F1375" s="198"/>
      <c r="G1375" s="196"/>
      <c r="H1375" s="196"/>
      <c r="I1375" s="196"/>
      <c r="J1375" s="196"/>
      <c r="K1375" s="196"/>
      <c r="L1375" s="197"/>
    </row>
    <row r="1376" spans="6:12">
      <c r="F1376" s="198"/>
      <c r="G1376" s="196"/>
      <c r="H1376" s="196"/>
      <c r="I1376" s="196"/>
      <c r="J1376" s="196"/>
      <c r="K1376" s="196"/>
      <c r="L1376" s="197"/>
    </row>
    <row r="1377" spans="6:12">
      <c r="F1377" s="198"/>
      <c r="G1377" s="196"/>
      <c r="H1377" s="196"/>
      <c r="I1377" s="196"/>
      <c r="J1377" s="196"/>
      <c r="K1377" s="196"/>
      <c r="L1377" s="197"/>
    </row>
    <row r="1378" spans="6:12">
      <c r="F1378" s="198"/>
      <c r="G1378" s="196"/>
      <c r="H1378" s="196"/>
      <c r="I1378" s="196"/>
      <c r="J1378" s="196"/>
      <c r="K1378" s="196"/>
      <c r="L1378" s="197"/>
    </row>
    <row r="1379" spans="6:12">
      <c r="F1379" s="198"/>
      <c r="G1379" s="196"/>
      <c r="H1379" s="196"/>
      <c r="I1379" s="196"/>
      <c r="J1379" s="196"/>
      <c r="K1379" s="196"/>
      <c r="L1379" s="197"/>
    </row>
    <row r="1380" spans="6:12">
      <c r="F1380" s="198"/>
      <c r="G1380" s="196"/>
      <c r="H1380" s="196"/>
      <c r="I1380" s="196"/>
      <c r="J1380" s="196"/>
      <c r="K1380" s="196"/>
      <c r="L1380" s="197"/>
    </row>
    <row r="1381" spans="6:12">
      <c r="F1381" s="198"/>
      <c r="G1381" s="196"/>
      <c r="H1381" s="196"/>
      <c r="I1381" s="196"/>
      <c r="J1381" s="196"/>
      <c r="K1381" s="196"/>
      <c r="L1381" s="197"/>
    </row>
    <row r="1382" spans="6:12">
      <c r="F1382" s="198"/>
      <c r="G1382" s="196"/>
      <c r="H1382" s="196"/>
      <c r="I1382" s="196"/>
      <c r="J1382" s="196"/>
      <c r="K1382" s="196"/>
      <c r="L1382" s="197"/>
    </row>
    <row r="1383" spans="6:12">
      <c r="F1383" s="198"/>
      <c r="G1383" s="196"/>
      <c r="H1383" s="196"/>
      <c r="I1383" s="196"/>
      <c r="J1383" s="196"/>
      <c r="K1383" s="196"/>
      <c r="L1383" s="197"/>
    </row>
    <row r="1384" spans="6:12">
      <c r="F1384" s="198"/>
      <c r="G1384" s="196"/>
      <c r="H1384" s="196"/>
      <c r="I1384" s="196"/>
      <c r="J1384" s="196"/>
      <c r="K1384" s="196"/>
      <c r="L1384" s="197"/>
    </row>
    <row r="1385" spans="6:12">
      <c r="F1385" s="198"/>
      <c r="G1385" s="196"/>
      <c r="H1385" s="196"/>
      <c r="I1385" s="196"/>
      <c r="J1385" s="196"/>
      <c r="K1385" s="196"/>
      <c r="L1385" s="197"/>
    </row>
    <row r="1386" spans="6:12">
      <c r="F1386" s="198"/>
      <c r="G1386" s="196"/>
      <c r="H1386" s="196"/>
      <c r="I1386" s="196"/>
      <c r="J1386" s="196"/>
      <c r="K1386" s="196"/>
      <c r="L1386" s="197"/>
    </row>
    <row r="1387" spans="6:12">
      <c r="F1387" s="198"/>
      <c r="G1387" s="196"/>
      <c r="H1387" s="196"/>
      <c r="I1387" s="196"/>
      <c r="J1387" s="196"/>
      <c r="K1387" s="196"/>
      <c r="L1387" s="197"/>
    </row>
    <row r="1388" spans="6:12">
      <c r="F1388" s="198"/>
      <c r="G1388" s="196"/>
      <c r="H1388" s="196"/>
      <c r="I1388" s="196"/>
      <c r="J1388" s="196"/>
      <c r="K1388" s="196"/>
      <c r="L1388" s="197"/>
    </row>
    <row r="1389" spans="6:12">
      <c r="F1389" s="198"/>
      <c r="G1389" s="196"/>
      <c r="H1389" s="196"/>
      <c r="I1389" s="196"/>
      <c r="J1389" s="196"/>
      <c r="K1389" s="196"/>
      <c r="L1389" s="197"/>
    </row>
    <row r="1390" spans="6:12">
      <c r="F1390" s="198"/>
      <c r="G1390" s="196"/>
      <c r="H1390" s="196"/>
      <c r="I1390" s="196"/>
      <c r="J1390" s="196"/>
      <c r="K1390" s="196"/>
      <c r="L1390" s="197"/>
    </row>
    <row r="1391" spans="6:12">
      <c r="F1391" s="198"/>
      <c r="G1391" s="196"/>
      <c r="H1391" s="196"/>
      <c r="I1391" s="196"/>
      <c r="J1391" s="196"/>
      <c r="K1391" s="196"/>
      <c r="L1391" s="197"/>
    </row>
    <row r="1392" spans="6:12">
      <c r="F1392" s="198"/>
      <c r="G1392" s="196"/>
      <c r="H1392" s="196"/>
      <c r="I1392" s="196"/>
      <c r="J1392" s="196"/>
      <c r="K1392" s="196"/>
      <c r="L1392" s="197"/>
    </row>
    <row r="1393" spans="6:12">
      <c r="F1393" s="198"/>
      <c r="G1393" s="196"/>
      <c r="H1393" s="196"/>
      <c r="I1393" s="196"/>
      <c r="J1393" s="196"/>
      <c r="K1393" s="196"/>
      <c r="L1393" s="197"/>
    </row>
    <row r="1394" spans="6:12">
      <c r="F1394" s="198"/>
      <c r="G1394" s="196"/>
      <c r="H1394" s="196"/>
      <c r="I1394" s="196"/>
      <c r="J1394" s="196"/>
      <c r="K1394" s="196"/>
      <c r="L1394" s="197"/>
    </row>
    <row r="1395" spans="6:12">
      <c r="F1395" s="198"/>
      <c r="G1395" s="196"/>
      <c r="H1395" s="196"/>
      <c r="I1395" s="196"/>
      <c r="J1395" s="196"/>
      <c r="K1395" s="196"/>
      <c r="L1395" s="197"/>
    </row>
    <row r="1396" spans="6:12">
      <c r="F1396" s="198"/>
      <c r="G1396" s="196"/>
      <c r="H1396" s="196"/>
      <c r="I1396" s="196"/>
      <c r="J1396" s="196"/>
      <c r="K1396" s="196"/>
      <c r="L1396" s="197"/>
    </row>
    <row r="1397" spans="6:12">
      <c r="F1397" s="198"/>
      <c r="G1397" s="196"/>
      <c r="H1397" s="196"/>
      <c r="I1397" s="196"/>
      <c r="J1397" s="196"/>
      <c r="K1397" s="196"/>
      <c r="L1397" s="197"/>
    </row>
    <row r="1398" spans="6:12">
      <c r="F1398" s="198"/>
      <c r="G1398" s="196"/>
      <c r="H1398" s="196"/>
      <c r="I1398" s="196"/>
      <c r="J1398" s="196"/>
      <c r="K1398" s="196"/>
      <c r="L1398" s="197"/>
    </row>
    <row r="1399" spans="6:12">
      <c r="F1399" s="198"/>
      <c r="G1399" s="196"/>
      <c r="H1399" s="196"/>
      <c r="I1399" s="196"/>
      <c r="J1399" s="196"/>
      <c r="K1399" s="196"/>
      <c r="L1399" s="197"/>
    </row>
    <row r="1400" spans="6:12">
      <c r="F1400" s="198"/>
      <c r="G1400" s="196"/>
      <c r="H1400" s="196"/>
      <c r="I1400" s="196"/>
      <c r="J1400" s="196"/>
      <c r="K1400" s="196"/>
      <c r="L1400" s="197"/>
    </row>
    <row r="1401" spans="6:12">
      <c r="F1401" s="198"/>
      <c r="G1401" s="196"/>
      <c r="H1401" s="196"/>
      <c r="I1401" s="196"/>
      <c r="J1401" s="196"/>
      <c r="K1401" s="196"/>
      <c r="L1401" s="197"/>
    </row>
    <row r="1402" spans="6:12">
      <c r="F1402" s="198"/>
      <c r="G1402" s="196"/>
      <c r="H1402" s="196"/>
      <c r="I1402" s="196"/>
      <c r="J1402" s="196"/>
      <c r="K1402" s="196"/>
      <c r="L1402" s="197"/>
    </row>
    <row r="1403" spans="6:12">
      <c r="F1403" s="198"/>
      <c r="G1403" s="196"/>
      <c r="H1403" s="196"/>
      <c r="I1403" s="196"/>
      <c r="J1403" s="196"/>
      <c r="K1403" s="196"/>
      <c r="L1403" s="197"/>
    </row>
    <row r="1404" spans="6:12">
      <c r="F1404" s="198"/>
      <c r="G1404" s="196"/>
      <c r="H1404" s="196"/>
      <c r="I1404" s="196"/>
      <c r="J1404" s="196"/>
      <c r="K1404" s="196"/>
      <c r="L1404" s="197"/>
    </row>
    <row r="1405" spans="6:12">
      <c r="F1405" s="198"/>
      <c r="G1405" s="196"/>
      <c r="H1405" s="196"/>
      <c r="I1405" s="196"/>
      <c r="J1405" s="196"/>
      <c r="K1405" s="196"/>
      <c r="L1405" s="197"/>
    </row>
    <row r="1406" spans="6:12">
      <c r="F1406" s="198"/>
      <c r="G1406" s="196"/>
      <c r="H1406" s="196"/>
      <c r="I1406" s="196"/>
      <c r="J1406" s="196"/>
      <c r="K1406" s="196"/>
      <c r="L1406" s="197"/>
    </row>
    <row r="1407" spans="6:12">
      <c r="F1407" s="198"/>
      <c r="G1407" s="196"/>
      <c r="H1407" s="196"/>
      <c r="I1407" s="196"/>
      <c r="J1407" s="196"/>
      <c r="K1407" s="196"/>
      <c r="L1407" s="197"/>
    </row>
    <row r="1408" spans="6:12">
      <c r="F1408" s="198"/>
      <c r="G1408" s="196"/>
      <c r="H1408" s="196"/>
      <c r="I1408" s="196"/>
      <c r="J1408" s="196"/>
      <c r="K1408" s="196"/>
      <c r="L1408" s="197"/>
    </row>
    <row r="1409" spans="6:12">
      <c r="F1409" s="198"/>
      <c r="G1409" s="196"/>
      <c r="H1409" s="196"/>
      <c r="I1409" s="196"/>
      <c r="J1409" s="196"/>
      <c r="K1409" s="196"/>
      <c r="L1409" s="197"/>
    </row>
    <row r="1410" spans="6:12">
      <c r="F1410" s="198"/>
      <c r="G1410" s="196"/>
      <c r="H1410" s="196"/>
      <c r="I1410" s="196"/>
      <c r="J1410" s="196"/>
      <c r="K1410" s="196"/>
      <c r="L1410" s="197"/>
    </row>
    <row r="1411" spans="6:12">
      <c r="F1411" s="198"/>
      <c r="G1411" s="196"/>
      <c r="H1411" s="196"/>
      <c r="I1411" s="196"/>
      <c r="J1411" s="196"/>
      <c r="K1411" s="196"/>
      <c r="L1411" s="197"/>
    </row>
    <row r="1412" spans="6:12">
      <c r="F1412" s="198"/>
      <c r="G1412" s="196"/>
      <c r="H1412" s="196"/>
      <c r="I1412" s="196"/>
      <c r="J1412" s="196"/>
      <c r="K1412" s="196"/>
      <c r="L1412" s="197"/>
    </row>
    <row r="1413" spans="6:12">
      <c r="F1413" s="198"/>
      <c r="G1413" s="196"/>
      <c r="H1413" s="196"/>
      <c r="I1413" s="196"/>
      <c r="J1413" s="196"/>
      <c r="K1413" s="196"/>
      <c r="L1413" s="197"/>
    </row>
    <row r="1414" spans="6:12">
      <c r="F1414" s="198"/>
      <c r="G1414" s="196"/>
      <c r="H1414" s="196"/>
      <c r="I1414" s="196"/>
      <c r="J1414" s="196"/>
      <c r="K1414" s="196"/>
      <c r="L1414" s="197"/>
    </row>
    <row r="1415" spans="6:12">
      <c r="F1415" s="198"/>
      <c r="G1415" s="196"/>
      <c r="H1415" s="196"/>
      <c r="I1415" s="196"/>
      <c r="J1415" s="196"/>
      <c r="K1415" s="196"/>
      <c r="L1415" s="197"/>
    </row>
    <row r="1416" spans="6:12">
      <c r="F1416" s="198"/>
      <c r="G1416" s="196"/>
      <c r="H1416" s="196"/>
      <c r="I1416" s="196"/>
      <c r="J1416" s="196"/>
      <c r="K1416" s="196"/>
      <c r="L1416" s="197"/>
    </row>
    <row r="1417" spans="6:12">
      <c r="F1417" s="198"/>
      <c r="G1417" s="196"/>
      <c r="H1417" s="196"/>
      <c r="I1417" s="196"/>
      <c r="J1417" s="196"/>
      <c r="K1417" s="196"/>
      <c r="L1417" s="197"/>
    </row>
    <row r="1418" spans="6:12">
      <c r="F1418" s="198"/>
      <c r="G1418" s="196"/>
      <c r="H1418" s="196"/>
      <c r="I1418" s="196"/>
      <c r="J1418" s="196"/>
      <c r="K1418" s="196"/>
      <c r="L1418" s="197"/>
    </row>
    <row r="1419" spans="6:12">
      <c r="F1419" s="198"/>
      <c r="G1419" s="196"/>
      <c r="H1419" s="196"/>
      <c r="I1419" s="196"/>
      <c r="J1419" s="196"/>
      <c r="K1419" s="196"/>
      <c r="L1419" s="197"/>
    </row>
    <row r="1420" spans="6:12">
      <c r="F1420" s="198"/>
      <c r="G1420" s="196"/>
      <c r="H1420" s="196"/>
      <c r="I1420" s="196"/>
      <c r="J1420" s="196"/>
      <c r="K1420" s="196"/>
      <c r="L1420" s="197"/>
    </row>
    <row r="1421" spans="6:12">
      <c r="F1421" s="198"/>
      <c r="G1421" s="196"/>
      <c r="H1421" s="196"/>
      <c r="I1421" s="196"/>
      <c r="J1421" s="196"/>
      <c r="K1421" s="196"/>
      <c r="L1421" s="197"/>
    </row>
    <row r="1422" spans="6:12">
      <c r="F1422" s="198"/>
      <c r="G1422" s="196"/>
      <c r="H1422" s="196"/>
      <c r="I1422" s="196"/>
      <c r="J1422" s="196"/>
      <c r="K1422" s="196"/>
      <c r="L1422" s="197"/>
    </row>
    <row r="1423" spans="6:12">
      <c r="F1423" s="198"/>
      <c r="G1423" s="196"/>
      <c r="H1423" s="196"/>
      <c r="I1423" s="196"/>
      <c r="J1423" s="196"/>
      <c r="K1423" s="196"/>
      <c r="L1423" s="197"/>
    </row>
    <row r="1424" spans="6:12">
      <c r="F1424" s="198"/>
      <c r="G1424" s="196"/>
      <c r="H1424" s="196"/>
      <c r="I1424" s="196"/>
      <c r="J1424" s="196"/>
      <c r="K1424" s="196"/>
      <c r="L1424" s="197"/>
    </row>
    <row r="1425" spans="6:12">
      <c r="F1425" s="198"/>
      <c r="G1425" s="196"/>
      <c r="H1425" s="196"/>
      <c r="I1425" s="196"/>
      <c r="J1425" s="196"/>
      <c r="K1425" s="196"/>
      <c r="L1425" s="197"/>
    </row>
    <row r="1426" spans="6:12">
      <c r="F1426" s="198"/>
      <c r="G1426" s="196"/>
      <c r="H1426" s="196"/>
      <c r="I1426" s="196"/>
      <c r="J1426" s="196"/>
      <c r="K1426" s="196"/>
      <c r="L1426" s="197"/>
    </row>
    <row r="1427" spans="6:12">
      <c r="F1427" s="198"/>
      <c r="G1427" s="196"/>
      <c r="H1427" s="196"/>
      <c r="I1427" s="196"/>
      <c r="J1427" s="196"/>
      <c r="K1427" s="196"/>
      <c r="L1427" s="197"/>
    </row>
    <row r="1428" spans="6:12">
      <c r="F1428" s="198"/>
      <c r="G1428" s="196"/>
      <c r="H1428" s="196"/>
      <c r="I1428" s="196"/>
      <c r="J1428" s="196"/>
      <c r="K1428" s="196"/>
      <c r="L1428" s="197"/>
    </row>
    <row r="1429" spans="6:12">
      <c r="F1429" s="198"/>
      <c r="G1429" s="196"/>
      <c r="H1429" s="196"/>
      <c r="I1429" s="196"/>
      <c r="J1429" s="196"/>
      <c r="K1429" s="196"/>
      <c r="L1429" s="197"/>
    </row>
    <row r="1430" spans="6:12">
      <c r="F1430" s="198"/>
      <c r="G1430" s="196"/>
      <c r="H1430" s="196"/>
      <c r="I1430" s="196"/>
      <c r="J1430" s="196"/>
      <c r="K1430" s="196"/>
      <c r="L1430" s="197"/>
    </row>
    <row r="1431" spans="6:12">
      <c r="F1431" s="198"/>
      <c r="G1431" s="196"/>
      <c r="H1431" s="196"/>
      <c r="I1431" s="196"/>
      <c r="J1431" s="196"/>
      <c r="K1431" s="196"/>
      <c r="L1431" s="197"/>
    </row>
    <row r="1432" spans="6:12">
      <c r="F1432" s="198"/>
      <c r="G1432" s="196"/>
      <c r="H1432" s="196"/>
      <c r="I1432" s="196"/>
      <c r="J1432" s="196"/>
      <c r="K1432" s="196"/>
      <c r="L1432" s="197"/>
    </row>
    <row r="1433" spans="6:12">
      <c r="F1433" s="198"/>
      <c r="G1433" s="196"/>
      <c r="H1433" s="196"/>
      <c r="I1433" s="196"/>
      <c r="J1433" s="196"/>
      <c r="K1433" s="196"/>
      <c r="L1433" s="197"/>
    </row>
    <row r="1434" spans="6:12">
      <c r="F1434" s="198"/>
      <c r="G1434" s="196"/>
      <c r="H1434" s="196"/>
      <c r="I1434" s="196"/>
      <c r="J1434" s="196"/>
      <c r="K1434" s="196"/>
      <c r="L1434" s="197"/>
    </row>
    <row r="1435" spans="6:12">
      <c r="F1435" s="198"/>
      <c r="G1435" s="196"/>
      <c r="H1435" s="196"/>
      <c r="I1435" s="196"/>
      <c r="J1435" s="196"/>
      <c r="K1435" s="196"/>
      <c r="L1435" s="197"/>
    </row>
    <row r="1436" spans="6:12">
      <c r="F1436" s="198"/>
      <c r="G1436" s="196"/>
      <c r="H1436" s="196"/>
      <c r="I1436" s="196"/>
      <c r="J1436" s="196"/>
      <c r="K1436" s="196"/>
      <c r="L1436" s="197"/>
    </row>
    <row r="1437" spans="6:12">
      <c r="F1437" s="198"/>
      <c r="G1437" s="196"/>
      <c r="H1437" s="196"/>
      <c r="I1437" s="196"/>
      <c r="J1437" s="196"/>
      <c r="K1437" s="196"/>
      <c r="L1437" s="197"/>
    </row>
    <row r="1438" spans="6:12">
      <c r="F1438" s="198"/>
      <c r="G1438" s="196"/>
      <c r="H1438" s="196"/>
      <c r="I1438" s="196"/>
      <c r="J1438" s="196"/>
      <c r="K1438" s="196"/>
      <c r="L1438" s="197"/>
    </row>
    <row r="1439" spans="6:12">
      <c r="F1439" s="198"/>
      <c r="G1439" s="196"/>
      <c r="H1439" s="196"/>
      <c r="I1439" s="196"/>
      <c r="J1439" s="196"/>
      <c r="K1439" s="196"/>
      <c r="L1439" s="197"/>
    </row>
    <row r="1440" spans="6:12">
      <c r="F1440" s="198"/>
      <c r="G1440" s="196"/>
      <c r="H1440" s="196"/>
      <c r="I1440" s="196"/>
      <c r="J1440" s="196"/>
      <c r="K1440" s="196"/>
      <c r="L1440" s="197"/>
    </row>
    <row r="1441" spans="6:12">
      <c r="F1441" s="198"/>
      <c r="G1441" s="196"/>
      <c r="H1441" s="196"/>
      <c r="I1441" s="196"/>
      <c r="J1441" s="196"/>
      <c r="K1441" s="196"/>
      <c r="L1441" s="197"/>
    </row>
    <row r="1442" spans="6:12">
      <c r="F1442" s="198"/>
      <c r="G1442" s="196"/>
      <c r="H1442" s="196"/>
      <c r="I1442" s="196"/>
      <c r="J1442" s="196"/>
      <c r="K1442" s="196"/>
      <c r="L1442" s="197"/>
    </row>
    <row r="1443" spans="6:12">
      <c r="F1443" s="198"/>
      <c r="G1443" s="196"/>
      <c r="H1443" s="196"/>
      <c r="I1443" s="196"/>
      <c r="J1443" s="196"/>
      <c r="K1443" s="196"/>
      <c r="L1443" s="197"/>
    </row>
    <row r="1444" spans="6:12">
      <c r="F1444" s="198"/>
      <c r="G1444" s="196"/>
      <c r="H1444" s="196"/>
      <c r="I1444" s="196"/>
      <c r="J1444" s="196"/>
      <c r="K1444" s="196"/>
      <c r="L1444" s="197"/>
    </row>
    <row r="1445" spans="6:12">
      <c r="F1445" s="198"/>
      <c r="G1445" s="196"/>
      <c r="H1445" s="196"/>
      <c r="I1445" s="196"/>
      <c r="J1445" s="196"/>
      <c r="K1445" s="196"/>
      <c r="L1445" s="197"/>
    </row>
    <row r="1446" spans="6:12">
      <c r="F1446" s="198"/>
      <c r="G1446" s="196"/>
      <c r="H1446" s="196"/>
      <c r="I1446" s="196"/>
      <c r="J1446" s="196"/>
      <c r="K1446" s="196"/>
      <c r="L1446" s="197"/>
    </row>
    <row r="1447" spans="6:12">
      <c r="F1447" s="198"/>
      <c r="G1447" s="196"/>
      <c r="H1447" s="196"/>
      <c r="I1447" s="196"/>
      <c r="J1447" s="196"/>
      <c r="K1447" s="196"/>
      <c r="L1447" s="197"/>
    </row>
    <row r="1448" spans="6:12">
      <c r="F1448" s="198"/>
      <c r="G1448" s="196"/>
      <c r="H1448" s="196"/>
      <c r="I1448" s="196"/>
      <c r="J1448" s="196"/>
      <c r="K1448" s="196"/>
      <c r="L1448" s="197"/>
    </row>
    <row r="1449" spans="6:12">
      <c r="F1449" s="198"/>
      <c r="G1449" s="196"/>
      <c r="H1449" s="196"/>
      <c r="I1449" s="196"/>
      <c r="J1449" s="196"/>
      <c r="K1449" s="196"/>
      <c r="L1449" s="197"/>
    </row>
    <row r="1450" spans="6:12">
      <c r="F1450" s="198"/>
      <c r="G1450" s="196"/>
      <c r="H1450" s="196"/>
      <c r="I1450" s="196"/>
      <c r="J1450" s="196"/>
      <c r="K1450" s="196"/>
      <c r="L1450" s="197"/>
    </row>
    <row r="1451" spans="6:12">
      <c r="F1451" s="198"/>
      <c r="G1451" s="196"/>
      <c r="H1451" s="196"/>
      <c r="I1451" s="196"/>
      <c r="J1451" s="196"/>
      <c r="K1451" s="196"/>
      <c r="L1451" s="197"/>
    </row>
    <row r="1452" spans="6:12">
      <c r="F1452" s="198"/>
      <c r="G1452" s="196"/>
      <c r="H1452" s="196"/>
      <c r="I1452" s="196"/>
      <c r="J1452" s="196"/>
      <c r="K1452" s="196"/>
      <c r="L1452" s="197"/>
    </row>
    <row r="1453" spans="6:12">
      <c r="F1453" s="198"/>
      <c r="G1453" s="196"/>
      <c r="H1453" s="196"/>
      <c r="I1453" s="196"/>
      <c r="J1453" s="196"/>
      <c r="K1453" s="196"/>
      <c r="L1453" s="197"/>
    </row>
    <row r="1454" spans="6:12">
      <c r="F1454" s="198"/>
      <c r="G1454" s="196"/>
      <c r="H1454" s="196"/>
      <c r="I1454" s="196"/>
      <c r="J1454" s="196"/>
      <c r="K1454" s="196"/>
      <c r="L1454" s="197"/>
    </row>
    <row r="1455" spans="6:12">
      <c r="F1455" s="198"/>
      <c r="G1455" s="196"/>
      <c r="H1455" s="196"/>
      <c r="I1455" s="196"/>
      <c r="J1455" s="196"/>
      <c r="K1455" s="196"/>
      <c r="L1455" s="197"/>
    </row>
    <row r="1456" spans="6:12">
      <c r="F1456" s="198"/>
      <c r="G1456" s="196"/>
      <c r="H1456" s="196"/>
      <c r="I1456" s="196"/>
      <c r="J1456" s="196"/>
      <c r="K1456" s="196"/>
      <c r="L1456" s="197"/>
    </row>
    <row r="1457" spans="6:12">
      <c r="F1457" s="198"/>
      <c r="G1457" s="196"/>
      <c r="H1457" s="196"/>
      <c r="I1457" s="196"/>
      <c r="J1457" s="196"/>
      <c r="K1457" s="196"/>
      <c r="L1457" s="197"/>
    </row>
    <row r="1458" spans="6:12">
      <c r="F1458" s="198"/>
      <c r="G1458" s="196"/>
      <c r="H1458" s="196"/>
      <c r="I1458" s="196"/>
      <c r="J1458" s="196"/>
      <c r="K1458" s="196"/>
      <c r="L1458" s="197"/>
    </row>
    <row r="1459" spans="6:12">
      <c r="F1459" s="198"/>
      <c r="G1459" s="196"/>
      <c r="H1459" s="196"/>
      <c r="I1459" s="196"/>
      <c r="J1459" s="196"/>
      <c r="K1459" s="196"/>
      <c r="L1459" s="197"/>
    </row>
    <row r="1460" spans="6:12">
      <c r="F1460" s="198"/>
      <c r="G1460" s="196"/>
      <c r="H1460" s="196"/>
      <c r="I1460" s="196"/>
      <c r="J1460" s="196"/>
      <c r="K1460" s="196"/>
      <c r="L1460" s="197"/>
    </row>
    <row r="1461" spans="6:12">
      <c r="F1461" s="198"/>
      <c r="G1461" s="196"/>
      <c r="H1461" s="196"/>
      <c r="I1461" s="196"/>
      <c r="J1461" s="196"/>
      <c r="K1461" s="196"/>
      <c r="L1461" s="197"/>
    </row>
    <row r="1462" spans="6:12">
      <c r="F1462" s="198"/>
      <c r="G1462" s="196"/>
      <c r="H1462" s="196"/>
      <c r="I1462" s="196"/>
      <c r="J1462" s="196"/>
      <c r="K1462" s="196"/>
      <c r="L1462" s="197"/>
    </row>
    <row r="1463" spans="6:12">
      <c r="F1463" s="198"/>
      <c r="G1463" s="196"/>
      <c r="H1463" s="196"/>
      <c r="I1463" s="196"/>
      <c r="J1463" s="196"/>
      <c r="K1463" s="196"/>
      <c r="L1463" s="197"/>
    </row>
    <row r="1464" spans="6:12">
      <c r="F1464" s="198"/>
      <c r="G1464" s="196"/>
      <c r="H1464" s="196"/>
      <c r="I1464" s="196"/>
      <c r="J1464" s="196"/>
      <c r="K1464" s="196"/>
      <c r="L1464" s="197"/>
    </row>
    <row r="1465" spans="6:12">
      <c r="F1465" s="198"/>
      <c r="G1465" s="196"/>
      <c r="H1465" s="196"/>
      <c r="I1465" s="196"/>
      <c r="J1465" s="196"/>
      <c r="K1465" s="196"/>
      <c r="L1465" s="197"/>
    </row>
    <row r="1466" spans="6:12">
      <c r="F1466" s="198"/>
      <c r="G1466" s="196"/>
      <c r="H1466" s="196"/>
      <c r="I1466" s="196"/>
      <c r="J1466" s="196"/>
      <c r="K1466" s="196"/>
      <c r="L1466" s="197"/>
    </row>
    <row r="1467" spans="6:12">
      <c r="F1467" s="198"/>
      <c r="G1467" s="196"/>
      <c r="H1467" s="196"/>
      <c r="I1467" s="196"/>
      <c r="J1467" s="196"/>
      <c r="K1467" s="196"/>
      <c r="L1467" s="197"/>
    </row>
    <row r="1468" spans="6:12">
      <c r="F1468" s="198"/>
      <c r="G1468" s="196"/>
      <c r="H1468" s="196"/>
      <c r="I1468" s="196"/>
      <c r="J1468" s="196"/>
      <c r="K1468" s="196"/>
      <c r="L1468" s="197"/>
    </row>
    <row r="1469" spans="6:12">
      <c r="F1469" s="198"/>
      <c r="G1469" s="196"/>
      <c r="H1469" s="196"/>
      <c r="I1469" s="196"/>
      <c r="J1469" s="196"/>
      <c r="K1469" s="196"/>
      <c r="L1469" s="197"/>
    </row>
    <row r="1470" spans="6:12">
      <c r="F1470" s="198"/>
      <c r="G1470" s="196"/>
      <c r="H1470" s="196"/>
      <c r="I1470" s="196"/>
      <c r="J1470" s="196"/>
      <c r="K1470" s="196"/>
      <c r="L1470" s="197"/>
    </row>
    <row r="1471" spans="6:12">
      <c r="F1471" s="198"/>
      <c r="G1471" s="196"/>
      <c r="H1471" s="196"/>
      <c r="I1471" s="196"/>
      <c r="J1471" s="196"/>
      <c r="K1471" s="196"/>
      <c r="L1471" s="197"/>
    </row>
    <row r="1472" spans="6:12">
      <c r="F1472" s="198"/>
      <c r="G1472" s="196"/>
      <c r="H1472" s="196"/>
      <c r="I1472" s="196"/>
      <c r="J1472" s="196"/>
      <c r="K1472" s="196"/>
      <c r="L1472" s="197"/>
    </row>
    <row r="1473" spans="6:12">
      <c r="F1473" s="198"/>
      <c r="G1473" s="196"/>
      <c r="H1473" s="196"/>
      <c r="I1473" s="196"/>
      <c r="J1473" s="196"/>
      <c r="K1473" s="196"/>
      <c r="L1473" s="197"/>
    </row>
    <row r="1474" spans="6:12">
      <c r="F1474" s="198"/>
      <c r="G1474" s="196"/>
      <c r="H1474" s="196"/>
      <c r="I1474" s="196"/>
      <c r="J1474" s="196"/>
      <c r="K1474" s="196"/>
      <c r="L1474" s="197"/>
    </row>
    <row r="1475" spans="6:12">
      <c r="F1475" s="198"/>
      <c r="G1475" s="196"/>
      <c r="H1475" s="196"/>
      <c r="I1475" s="196"/>
      <c r="J1475" s="196"/>
      <c r="K1475" s="196"/>
      <c r="L1475" s="197"/>
    </row>
    <row r="1476" spans="6:12">
      <c r="F1476" s="198"/>
      <c r="G1476" s="196"/>
      <c r="H1476" s="196"/>
      <c r="I1476" s="196"/>
      <c r="J1476" s="196"/>
      <c r="K1476" s="196"/>
      <c r="L1476" s="197"/>
    </row>
    <row r="1477" spans="6:12">
      <c r="F1477" s="198"/>
      <c r="G1477" s="196"/>
      <c r="H1477" s="196"/>
      <c r="I1477" s="196"/>
      <c r="J1477" s="196"/>
      <c r="K1477" s="196"/>
      <c r="L1477" s="197"/>
    </row>
    <row r="1478" spans="6:12">
      <c r="F1478" s="198"/>
      <c r="G1478" s="196"/>
      <c r="H1478" s="196"/>
      <c r="I1478" s="196"/>
      <c r="J1478" s="196"/>
      <c r="K1478" s="196"/>
      <c r="L1478" s="197"/>
    </row>
    <row r="1479" spans="6:12">
      <c r="F1479" s="198"/>
      <c r="G1479" s="196"/>
      <c r="H1479" s="196"/>
      <c r="I1479" s="196"/>
      <c r="J1479" s="196"/>
      <c r="K1479" s="196"/>
      <c r="L1479" s="197"/>
    </row>
    <row r="1480" spans="6:12">
      <c r="F1480" s="198"/>
      <c r="G1480" s="196"/>
      <c r="H1480" s="196"/>
      <c r="I1480" s="196"/>
      <c r="J1480" s="196"/>
      <c r="K1480" s="196"/>
      <c r="L1480" s="197"/>
    </row>
    <row r="1481" spans="6:12">
      <c r="F1481" s="198"/>
      <c r="G1481" s="196"/>
      <c r="H1481" s="196"/>
      <c r="I1481" s="196"/>
      <c r="J1481" s="196"/>
      <c r="K1481" s="196"/>
      <c r="L1481" s="197"/>
    </row>
    <row r="1482" spans="6:12">
      <c r="F1482" s="198"/>
      <c r="G1482" s="196"/>
      <c r="H1482" s="196"/>
      <c r="I1482" s="196"/>
      <c r="J1482" s="196"/>
      <c r="K1482" s="196"/>
      <c r="L1482" s="197"/>
    </row>
    <row r="1483" spans="6:12">
      <c r="F1483" s="198"/>
      <c r="G1483" s="196"/>
      <c r="H1483" s="196"/>
      <c r="I1483" s="196"/>
      <c r="J1483" s="196"/>
      <c r="K1483" s="196"/>
      <c r="L1483" s="197"/>
    </row>
    <row r="1484" spans="6:12">
      <c r="F1484" s="198"/>
      <c r="G1484" s="196"/>
      <c r="H1484" s="196"/>
      <c r="I1484" s="196"/>
      <c r="J1484" s="196"/>
      <c r="K1484" s="196"/>
      <c r="L1484" s="197"/>
    </row>
    <row r="1485" spans="6:12">
      <c r="F1485" s="198"/>
      <c r="G1485" s="196"/>
      <c r="H1485" s="196"/>
      <c r="I1485" s="196"/>
      <c r="J1485" s="196"/>
      <c r="K1485" s="196"/>
      <c r="L1485" s="197"/>
    </row>
    <row r="1486" spans="6:12">
      <c r="F1486" s="198"/>
      <c r="G1486" s="196"/>
      <c r="H1486" s="196"/>
      <c r="I1486" s="196"/>
      <c r="J1486" s="196"/>
      <c r="K1486" s="196"/>
      <c r="L1486" s="197"/>
    </row>
    <row r="1487" spans="6:12">
      <c r="F1487" s="198"/>
      <c r="G1487" s="196"/>
      <c r="H1487" s="196"/>
      <c r="I1487" s="196"/>
      <c r="J1487" s="196"/>
      <c r="K1487" s="196"/>
      <c r="L1487" s="197"/>
    </row>
    <row r="1488" spans="6:12">
      <c r="F1488" s="198"/>
      <c r="G1488" s="196"/>
      <c r="H1488" s="196"/>
      <c r="I1488" s="196"/>
      <c r="J1488" s="196"/>
      <c r="K1488" s="196"/>
      <c r="L1488" s="197"/>
    </row>
    <row r="1489" spans="6:12">
      <c r="F1489" s="198"/>
      <c r="G1489" s="196"/>
      <c r="H1489" s="196"/>
      <c r="I1489" s="196"/>
      <c r="J1489" s="196"/>
      <c r="K1489" s="196"/>
      <c r="L1489" s="197"/>
    </row>
    <row r="1490" spans="6:12">
      <c r="F1490" s="198"/>
      <c r="G1490" s="196"/>
      <c r="H1490" s="196"/>
      <c r="I1490" s="196"/>
      <c r="J1490" s="196"/>
      <c r="K1490" s="196"/>
      <c r="L1490" s="197"/>
    </row>
    <row r="1491" spans="6:12">
      <c r="F1491" s="198"/>
      <c r="G1491" s="196"/>
      <c r="H1491" s="196"/>
      <c r="I1491" s="196"/>
      <c r="J1491" s="196"/>
      <c r="K1491" s="196"/>
      <c r="L1491" s="197"/>
    </row>
    <row r="1492" spans="6:12">
      <c r="F1492" s="198"/>
      <c r="G1492" s="196"/>
      <c r="H1492" s="196"/>
      <c r="I1492" s="196"/>
      <c r="J1492" s="196"/>
      <c r="K1492" s="196"/>
      <c r="L1492" s="197"/>
    </row>
    <row r="1493" spans="6:12">
      <c r="F1493" s="198"/>
      <c r="G1493" s="196"/>
      <c r="H1493" s="196"/>
      <c r="I1493" s="196"/>
      <c r="J1493" s="196"/>
      <c r="K1493" s="196"/>
      <c r="L1493" s="197"/>
    </row>
    <row r="1494" spans="6:12">
      <c r="F1494" s="198"/>
      <c r="G1494" s="196"/>
      <c r="H1494" s="196"/>
      <c r="I1494" s="196"/>
      <c r="J1494" s="196"/>
      <c r="K1494" s="196"/>
      <c r="L1494" s="197"/>
    </row>
    <row r="1495" spans="6:12">
      <c r="F1495" s="198"/>
      <c r="G1495" s="196"/>
      <c r="H1495" s="196"/>
      <c r="I1495" s="196"/>
      <c r="J1495" s="196"/>
      <c r="K1495" s="196"/>
      <c r="L1495" s="197"/>
    </row>
    <row r="1496" spans="6:12">
      <c r="F1496" s="198"/>
      <c r="G1496" s="196"/>
      <c r="H1496" s="196"/>
      <c r="I1496" s="196"/>
      <c r="J1496" s="196"/>
      <c r="K1496" s="196"/>
      <c r="L1496" s="197"/>
    </row>
    <row r="1497" spans="6:12">
      <c r="F1497" s="198"/>
      <c r="G1497" s="196"/>
      <c r="H1497" s="196"/>
      <c r="I1497" s="196"/>
      <c r="J1497" s="196"/>
      <c r="K1497" s="196"/>
      <c r="L1497" s="197"/>
    </row>
    <row r="1498" spans="6:12">
      <c r="F1498" s="198"/>
      <c r="G1498" s="196"/>
      <c r="H1498" s="196"/>
      <c r="I1498" s="196"/>
      <c r="J1498" s="196"/>
      <c r="K1498" s="196"/>
      <c r="L1498" s="197"/>
    </row>
    <row r="1499" spans="6:12">
      <c r="F1499" s="198"/>
      <c r="G1499" s="196"/>
      <c r="H1499" s="196"/>
      <c r="I1499" s="196"/>
      <c r="J1499" s="196"/>
      <c r="K1499" s="196"/>
      <c r="L1499" s="197"/>
    </row>
    <row r="1500" spans="6:12">
      <c r="F1500" s="198"/>
      <c r="G1500" s="196"/>
      <c r="H1500" s="196"/>
      <c r="I1500" s="196"/>
      <c r="J1500" s="196"/>
      <c r="K1500" s="196"/>
      <c r="L1500" s="197"/>
    </row>
    <row r="1501" spans="6:12">
      <c r="F1501" s="198"/>
      <c r="G1501" s="196"/>
      <c r="H1501" s="196"/>
      <c r="I1501" s="196"/>
      <c r="J1501" s="196"/>
      <c r="K1501" s="196"/>
      <c r="L1501" s="197"/>
    </row>
    <row r="1502" spans="6:12">
      <c r="F1502" s="198"/>
      <c r="G1502" s="196"/>
      <c r="H1502" s="196"/>
      <c r="I1502" s="196"/>
      <c r="J1502" s="196"/>
      <c r="K1502" s="196"/>
      <c r="L1502" s="197"/>
    </row>
    <row r="1503" spans="6:12">
      <c r="F1503" s="198"/>
      <c r="G1503" s="196"/>
      <c r="H1503" s="196"/>
      <c r="I1503" s="196"/>
      <c r="J1503" s="196"/>
      <c r="K1503" s="196"/>
      <c r="L1503" s="197"/>
    </row>
    <row r="1504" spans="6:12">
      <c r="F1504" s="198"/>
      <c r="G1504" s="196"/>
      <c r="H1504" s="196"/>
      <c r="I1504" s="196"/>
      <c r="J1504" s="196"/>
      <c r="K1504" s="196"/>
      <c r="L1504" s="197"/>
    </row>
    <row r="1505" spans="6:12">
      <c r="F1505" s="198"/>
      <c r="G1505" s="196"/>
      <c r="H1505" s="196"/>
      <c r="I1505" s="196"/>
      <c r="J1505" s="196"/>
      <c r="K1505" s="196"/>
      <c r="L1505" s="197"/>
    </row>
    <row r="1506" spans="6:12">
      <c r="F1506" s="198"/>
      <c r="G1506" s="196"/>
      <c r="H1506" s="196"/>
      <c r="I1506" s="196"/>
      <c r="J1506" s="196"/>
      <c r="K1506" s="196"/>
      <c r="L1506" s="197"/>
    </row>
    <row r="1507" spans="6:12">
      <c r="F1507" s="198"/>
      <c r="G1507" s="196"/>
      <c r="H1507" s="196"/>
      <c r="I1507" s="196"/>
      <c r="J1507" s="196"/>
      <c r="K1507" s="196"/>
      <c r="L1507" s="197"/>
    </row>
    <row r="1508" spans="6:12">
      <c r="F1508" s="198"/>
      <c r="G1508" s="196"/>
      <c r="H1508" s="196"/>
      <c r="I1508" s="196"/>
      <c r="J1508" s="196"/>
      <c r="K1508" s="196"/>
      <c r="L1508" s="197"/>
    </row>
    <row r="1509" spans="6:12">
      <c r="F1509" s="198"/>
      <c r="G1509" s="196"/>
      <c r="H1509" s="196"/>
      <c r="I1509" s="196"/>
      <c r="J1509" s="196"/>
      <c r="K1509" s="196"/>
      <c r="L1509" s="197"/>
    </row>
    <row r="1510" spans="6:12">
      <c r="F1510" s="198"/>
      <c r="G1510" s="196"/>
      <c r="H1510" s="196"/>
      <c r="I1510" s="196"/>
      <c r="J1510" s="196"/>
      <c r="K1510" s="196"/>
      <c r="L1510" s="197"/>
    </row>
    <row r="1511" spans="6:12">
      <c r="F1511" s="198"/>
      <c r="G1511" s="196"/>
      <c r="H1511" s="196"/>
      <c r="I1511" s="196"/>
      <c r="J1511" s="196"/>
      <c r="K1511" s="196"/>
      <c r="L1511" s="197"/>
    </row>
    <row r="1512" spans="6:12">
      <c r="F1512" s="198"/>
      <c r="G1512" s="196"/>
      <c r="H1512" s="196"/>
      <c r="I1512" s="196"/>
      <c r="J1512" s="196"/>
      <c r="K1512" s="196"/>
      <c r="L1512" s="197"/>
    </row>
    <row r="1513" spans="6:12">
      <c r="F1513" s="198"/>
      <c r="G1513" s="196"/>
      <c r="H1513" s="196"/>
      <c r="I1513" s="196"/>
      <c r="J1513" s="196"/>
      <c r="K1513" s="196"/>
      <c r="L1513" s="197"/>
    </row>
    <row r="1514" spans="6:12">
      <c r="F1514" s="198"/>
      <c r="G1514" s="196"/>
      <c r="H1514" s="196"/>
      <c r="I1514" s="196"/>
      <c r="J1514" s="196"/>
      <c r="K1514" s="196"/>
      <c r="L1514" s="197"/>
    </row>
    <row r="1515" spans="6:12">
      <c r="F1515" s="198"/>
      <c r="G1515" s="196"/>
      <c r="H1515" s="196"/>
      <c r="I1515" s="196"/>
      <c r="J1515" s="196"/>
      <c r="K1515" s="196"/>
      <c r="L1515" s="197"/>
    </row>
    <row r="1516" spans="6:12">
      <c r="F1516" s="198"/>
      <c r="G1516" s="196"/>
      <c r="H1516" s="196"/>
      <c r="I1516" s="196"/>
      <c r="J1516" s="196"/>
      <c r="K1516" s="196"/>
      <c r="L1516" s="197"/>
    </row>
    <row r="1517" spans="6:12">
      <c r="F1517" s="198"/>
      <c r="G1517" s="196"/>
      <c r="H1517" s="196"/>
      <c r="I1517" s="196"/>
      <c r="J1517" s="196"/>
      <c r="K1517" s="196"/>
      <c r="L1517" s="197"/>
    </row>
    <row r="1518" spans="6:12">
      <c r="F1518" s="198"/>
      <c r="G1518" s="196"/>
      <c r="H1518" s="196"/>
      <c r="I1518" s="196"/>
      <c r="J1518" s="196"/>
      <c r="K1518" s="196"/>
      <c r="L1518" s="197"/>
    </row>
    <row r="1519" spans="6:12">
      <c r="F1519" s="198"/>
      <c r="G1519" s="196"/>
      <c r="H1519" s="196"/>
      <c r="I1519" s="196"/>
      <c r="J1519" s="196"/>
      <c r="K1519" s="196"/>
      <c r="L1519" s="197"/>
    </row>
    <row r="1520" spans="6:12">
      <c r="F1520" s="198"/>
      <c r="G1520" s="196"/>
      <c r="H1520" s="196"/>
      <c r="I1520" s="196"/>
      <c r="J1520" s="196"/>
      <c r="K1520" s="196"/>
      <c r="L1520" s="197"/>
    </row>
    <row r="1521" spans="6:12">
      <c r="F1521" s="198"/>
      <c r="G1521" s="196"/>
      <c r="H1521" s="196"/>
      <c r="I1521" s="196"/>
      <c r="J1521" s="196"/>
      <c r="K1521" s="196"/>
      <c r="L1521" s="197"/>
    </row>
    <row r="1522" spans="6:12">
      <c r="F1522" s="198"/>
      <c r="G1522" s="196"/>
      <c r="H1522" s="196"/>
      <c r="I1522" s="196"/>
      <c r="J1522" s="196"/>
      <c r="K1522" s="196"/>
      <c r="L1522" s="197"/>
    </row>
    <row r="1523" spans="6:12">
      <c r="F1523" s="198"/>
      <c r="G1523" s="196"/>
      <c r="H1523" s="196"/>
      <c r="I1523" s="196"/>
      <c r="J1523" s="196"/>
      <c r="K1523" s="196"/>
      <c r="L1523" s="197"/>
    </row>
    <row r="1524" spans="6:12">
      <c r="F1524" s="198"/>
      <c r="G1524" s="196"/>
      <c r="H1524" s="196"/>
      <c r="I1524" s="196"/>
      <c r="J1524" s="196"/>
      <c r="K1524" s="196"/>
      <c r="L1524" s="197"/>
    </row>
    <row r="1525" spans="6:12">
      <c r="F1525" s="198"/>
      <c r="G1525" s="196"/>
      <c r="H1525" s="196"/>
      <c r="I1525" s="196"/>
      <c r="J1525" s="196"/>
      <c r="K1525" s="196"/>
      <c r="L1525" s="197"/>
    </row>
    <row r="1526" spans="6:12">
      <c r="F1526" s="198"/>
      <c r="G1526" s="196"/>
      <c r="H1526" s="196"/>
      <c r="I1526" s="196"/>
      <c r="J1526" s="196"/>
      <c r="K1526" s="196"/>
      <c r="L1526" s="197"/>
    </row>
    <row r="1527" spans="6:12">
      <c r="F1527" s="198"/>
      <c r="G1527" s="196"/>
      <c r="H1527" s="196"/>
      <c r="I1527" s="196"/>
      <c r="J1527" s="196"/>
      <c r="K1527" s="196"/>
      <c r="L1527" s="197"/>
    </row>
    <row r="1528" spans="6:12">
      <c r="F1528" s="198"/>
      <c r="G1528" s="196"/>
      <c r="H1528" s="196"/>
      <c r="I1528" s="196"/>
      <c r="J1528" s="196"/>
      <c r="K1528" s="196"/>
      <c r="L1528" s="197"/>
    </row>
    <row r="1529" spans="6:12">
      <c r="F1529" s="198"/>
      <c r="G1529" s="196"/>
      <c r="H1529" s="196"/>
      <c r="I1529" s="196"/>
      <c r="J1529" s="196"/>
      <c r="K1529" s="196"/>
      <c r="L1529" s="197"/>
    </row>
    <row r="1530" spans="6:12">
      <c r="F1530" s="198"/>
      <c r="G1530" s="196"/>
      <c r="H1530" s="196"/>
      <c r="I1530" s="196"/>
      <c r="J1530" s="196"/>
      <c r="K1530" s="196"/>
      <c r="L1530" s="197"/>
    </row>
    <row r="1531" spans="6:12">
      <c r="F1531" s="198"/>
      <c r="G1531" s="196"/>
      <c r="H1531" s="196"/>
      <c r="I1531" s="196"/>
      <c r="J1531" s="196"/>
      <c r="K1531" s="196"/>
      <c r="L1531" s="197"/>
    </row>
    <row r="1532" spans="6:12">
      <c r="F1532" s="198"/>
      <c r="G1532" s="196"/>
      <c r="H1532" s="196"/>
      <c r="I1532" s="196"/>
      <c r="J1532" s="196"/>
      <c r="K1532" s="196"/>
      <c r="L1532" s="197"/>
    </row>
    <row r="1533" spans="6:12">
      <c r="F1533" s="198"/>
      <c r="G1533" s="196"/>
      <c r="H1533" s="196"/>
      <c r="I1533" s="196"/>
      <c r="J1533" s="196"/>
      <c r="K1533" s="196"/>
      <c r="L1533" s="197"/>
    </row>
    <row r="1534" spans="6:12">
      <c r="F1534" s="198"/>
      <c r="G1534" s="196"/>
      <c r="H1534" s="196"/>
      <c r="I1534" s="196"/>
      <c r="J1534" s="196"/>
      <c r="K1534" s="196"/>
      <c r="L1534" s="197"/>
    </row>
    <row r="1535" spans="6:12">
      <c r="F1535" s="198"/>
      <c r="G1535" s="196"/>
      <c r="H1535" s="196"/>
      <c r="I1535" s="196"/>
      <c r="J1535" s="196"/>
      <c r="K1535" s="196"/>
      <c r="L1535" s="197"/>
    </row>
    <row r="1536" spans="6:12">
      <c r="F1536" s="198"/>
      <c r="G1536" s="196"/>
      <c r="H1536" s="196"/>
      <c r="I1536" s="196"/>
      <c r="J1536" s="196"/>
      <c r="K1536" s="196"/>
      <c r="L1536" s="197"/>
    </row>
    <row r="1537" spans="6:12">
      <c r="F1537" s="198"/>
      <c r="G1537" s="196"/>
      <c r="H1537" s="196"/>
      <c r="I1537" s="196"/>
      <c r="J1537" s="196"/>
      <c r="K1537" s="196"/>
      <c r="L1537" s="197"/>
    </row>
    <row r="1538" spans="6:12">
      <c r="F1538" s="198"/>
      <c r="G1538" s="196"/>
      <c r="H1538" s="196"/>
      <c r="I1538" s="196"/>
      <c r="J1538" s="196"/>
      <c r="K1538" s="196"/>
      <c r="L1538" s="197"/>
    </row>
    <row r="1539" spans="6:12">
      <c r="F1539" s="198"/>
      <c r="G1539" s="196"/>
      <c r="H1539" s="196"/>
      <c r="I1539" s="196"/>
      <c r="J1539" s="196"/>
      <c r="K1539" s="196"/>
      <c r="L1539" s="197"/>
    </row>
    <row r="1540" spans="6:12">
      <c r="F1540" s="198"/>
      <c r="G1540" s="196"/>
      <c r="H1540" s="196"/>
      <c r="I1540" s="196"/>
      <c r="J1540" s="196"/>
      <c r="K1540" s="196"/>
      <c r="L1540" s="197"/>
    </row>
    <row r="1541" spans="6:12">
      <c r="F1541" s="198"/>
      <c r="G1541" s="196"/>
      <c r="H1541" s="196"/>
      <c r="I1541" s="196"/>
      <c r="J1541" s="196"/>
      <c r="K1541" s="196"/>
      <c r="L1541" s="197"/>
    </row>
    <row r="1542" spans="6:12">
      <c r="F1542" s="198"/>
      <c r="G1542" s="196"/>
      <c r="H1542" s="196"/>
      <c r="I1542" s="196"/>
      <c r="J1542" s="196"/>
      <c r="K1542" s="196"/>
      <c r="L1542" s="197"/>
    </row>
    <row r="1543" spans="6:12">
      <c r="F1543" s="198"/>
      <c r="G1543" s="196"/>
      <c r="H1543" s="196"/>
      <c r="I1543" s="196"/>
      <c r="J1543" s="196"/>
      <c r="K1543" s="196"/>
      <c r="L1543" s="197"/>
    </row>
    <row r="1544" spans="6:12">
      <c r="F1544" s="198"/>
      <c r="G1544" s="196"/>
      <c r="H1544" s="196"/>
      <c r="I1544" s="196"/>
      <c r="J1544" s="196"/>
      <c r="K1544" s="196"/>
      <c r="L1544" s="197"/>
    </row>
    <row r="1545" spans="6:12">
      <c r="F1545" s="198"/>
      <c r="G1545" s="196"/>
      <c r="H1545" s="196"/>
      <c r="I1545" s="196"/>
      <c r="J1545" s="196"/>
      <c r="K1545" s="196"/>
      <c r="L1545" s="197"/>
    </row>
    <row r="1546" spans="6:12">
      <c r="F1546" s="198"/>
      <c r="G1546" s="196"/>
      <c r="H1546" s="196"/>
      <c r="I1546" s="196"/>
      <c r="J1546" s="196"/>
      <c r="K1546" s="196"/>
      <c r="L1546" s="197"/>
    </row>
    <row r="1547" spans="6:12">
      <c r="F1547" s="198"/>
      <c r="G1547" s="196"/>
      <c r="H1547" s="196"/>
      <c r="I1547" s="196"/>
      <c r="J1547" s="196"/>
      <c r="K1547" s="196"/>
      <c r="L1547" s="197"/>
    </row>
    <row r="1548" spans="6:12">
      <c r="F1548" s="198"/>
      <c r="G1548" s="196"/>
      <c r="H1548" s="196"/>
      <c r="I1548" s="196"/>
      <c r="J1548" s="196"/>
      <c r="K1548" s="196"/>
      <c r="L1548" s="197"/>
    </row>
    <row r="1549" spans="6:12">
      <c r="F1549" s="198"/>
      <c r="G1549" s="196"/>
      <c r="H1549" s="196"/>
      <c r="I1549" s="196"/>
      <c r="J1549" s="196"/>
      <c r="K1549" s="196"/>
      <c r="L1549" s="197"/>
    </row>
    <row r="1550" spans="6:12">
      <c r="F1550" s="198"/>
      <c r="G1550" s="196"/>
      <c r="H1550" s="196"/>
      <c r="I1550" s="196"/>
      <c r="J1550" s="196"/>
      <c r="K1550" s="196"/>
      <c r="L1550" s="197"/>
    </row>
    <row r="1551" spans="6:12">
      <c r="F1551" s="198"/>
      <c r="G1551" s="196"/>
      <c r="H1551" s="196"/>
      <c r="I1551" s="196"/>
      <c r="J1551" s="196"/>
      <c r="K1551" s="196"/>
      <c r="L1551" s="197"/>
    </row>
    <row r="1552" spans="6:12">
      <c r="F1552" s="198"/>
      <c r="G1552" s="196"/>
      <c r="H1552" s="196"/>
      <c r="I1552" s="196"/>
      <c r="J1552" s="196"/>
      <c r="K1552" s="196"/>
      <c r="L1552" s="197"/>
    </row>
    <row r="1553" spans="6:12">
      <c r="F1553" s="198"/>
      <c r="G1553" s="196"/>
      <c r="H1553" s="196"/>
      <c r="I1553" s="196"/>
      <c r="J1553" s="196"/>
      <c r="K1553" s="196"/>
      <c r="L1553" s="197"/>
    </row>
    <row r="1554" spans="6:12">
      <c r="F1554" s="198"/>
      <c r="G1554" s="196"/>
      <c r="H1554" s="196"/>
      <c r="I1554" s="196"/>
      <c r="J1554" s="196"/>
      <c r="K1554" s="196"/>
      <c r="L1554" s="197"/>
    </row>
    <row r="1555" spans="6:12">
      <c r="F1555" s="198"/>
      <c r="G1555" s="196"/>
      <c r="H1555" s="196"/>
      <c r="I1555" s="196"/>
      <c r="J1555" s="196"/>
      <c r="K1555" s="196"/>
      <c r="L1555" s="197"/>
    </row>
    <row r="1556" spans="6:12">
      <c r="F1556" s="198"/>
      <c r="G1556" s="196"/>
      <c r="H1556" s="196"/>
      <c r="I1556" s="196"/>
      <c r="J1556" s="196"/>
      <c r="K1556" s="196"/>
      <c r="L1556" s="197"/>
    </row>
    <row r="1557" spans="6:12">
      <c r="F1557" s="198"/>
      <c r="G1557" s="196"/>
      <c r="H1557" s="196"/>
      <c r="I1557" s="196"/>
      <c r="J1557" s="196"/>
      <c r="K1557" s="196"/>
      <c r="L1557" s="197"/>
    </row>
    <row r="1558" spans="6:12">
      <c r="F1558" s="198"/>
      <c r="G1558" s="196"/>
      <c r="H1558" s="196"/>
      <c r="I1558" s="196"/>
      <c r="J1558" s="196"/>
      <c r="K1558" s="196"/>
      <c r="L1558" s="197"/>
    </row>
    <row r="1559" spans="6:12">
      <c r="F1559" s="198"/>
      <c r="G1559" s="196"/>
      <c r="H1559" s="196"/>
      <c r="I1559" s="196"/>
      <c r="J1559" s="196"/>
      <c r="K1559" s="196"/>
      <c r="L1559" s="197"/>
    </row>
    <row r="1560" spans="6:12">
      <c r="F1560" s="198"/>
      <c r="G1560" s="196"/>
      <c r="H1560" s="196"/>
      <c r="I1560" s="196"/>
      <c r="J1560" s="196"/>
      <c r="K1560" s="196"/>
      <c r="L1560" s="197"/>
    </row>
    <row r="1561" spans="6:12">
      <c r="F1561" s="198"/>
      <c r="G1561" s="196"/>
      <c r="H1561" s="196"/>
      <c r="I1561" s="196"/>
      <c r="J1561" s="196"/>
      <c r="K1561" s="196"/>
      <c r="L1561" s="197"/>
    </row>
    <row r="1562" spans="6:12">
      <c r="F1562" s="198"/>
      <c r="G1562" s="196"/>
      <c r="H1562" s="196"/>
      <c r="I1562" s="196"/>
      <c r="J1562" s="196"/>
      <c r="K1562" s="196"/>
      <c r="L1562" s="197"/>
    </row>
    <row r="1563" spans="6:12">
      <c r="F1563" s="198"/>
      <c r="G1563" s="196"/>
      <c r="H1563" s="196"/>
      <c r="I1563" s="196"/>
      <c r="J1563" s="196"/>
      <c r="K1563" s="196"/>
      <c r="L1563" s="197"/>
    </row>
    <row r="1564" spans="6:12">
      <c r="F1564" s="198"/>
      <c r="G1564" s="196"/>
      <c r="H1564" s="196"/>
      <c r="I1564" s="196"/>
      <c r="J1564" s="196"/>
      <c r="K1564" s="196"/>
      <c r="L1564" s="197"/>
    </row>
    <row r="1565" spans="6:12">
      <c r="F1565" s="198"/>
      <c r="G1565" s="196"/>
      <c r="H1565" s="196"/>
      <c r="I1565" s="196"/>
      <c r="J1565" s="196"/>
      <c r="K1565" s="196"/>
      <c r="L1565" s="197"/>
    </row>
    <row r="1566" spans="6:12">
      <c r="F1566" s="198"/>
      <c r="G1566" s="196"/>
      <c r="H1566" s="196"/>
      <c r="I1566" s="196"/>
      <c r="J1566" s="196"/>
      <c r="K1566" s="196"/>
      <c r="L1566" s="197"/>
    </row>
    <row r="1567" spans="6:12">
      <c r="F1567" s="198"/>
      <c r="G1567" s="196"/>
      <c r="H1567" s="196"/>
      <c r="I1567" s="196"/>
      <c r="J1567" s="196"/>
      <c r="K1567" s="196"/>
      <c r="L1567" s="197"/>
    </row>
    <row r="1568" spans="6:12">
      <c r="F1568" s="198"/>
      <c r="G1568" s="196"/>
      <c r="H1568" s="196"/>
      <c r="I1568" s="196"/>
      <c r="J1568" s="196"/>
      <c r="K1568" s="196"/>
      <c r="L1568" s="197"/>
    </row>
    <row r="1569" spans="6:12">
      <c r="F1569" s="198"/>
      <c r="G1569" s="196"/>
      <c r="H1569" s="196"/>
      <c r="I1569" s="196"/>
      <c r="J1569" s="196"/>
      <c r="K1569" s="196"/>
      <c r="L1569" s="197"/>
    </row>
    <row r="1570" spans="6:12">
      <c r="F1570" s="198"/>
      <c r="G1570" s="196"/>
      <c r="H1570" s="196"/>
      <c r="I1570" s="196"/>
      <c r="J1570" s="196"/>
      <c r="K1570" s="196"/>
      <c r="L1570" s="197"/>
    </row>
    <row r="1571" spans="6:12">
      <c r="F1571" s="198"/>
      <c r="G1571" s="196"/>
      <c r="H1571" s="196"/>
      <c r="I1571" s="196"/>
      <c r="J1571" s="196"/>
      <c r="K1571" s="196"/>
      <c r="L1571" s="197"/>
    </row>
    <row r="1572" spans="6:12">
      <c r="F1572" s="198"/>
      <c r="G1572" s="196"/>
      <c r="H1572" s="196"/>
      <c r="I1572" s="196"/>
      <c r="J1572" s="196"/>
      <c r="K1572" s="196"/>
      <c r="L1572" s="197"/>
    </row>
    <row r="1573" spans="6:12">
      <c r="F1573" s="198"/>
      <c r="G1573" s="196"/>
      <c r="H1573" s="196"/>
      <c r="I1573" s="196"/>
      <c r="J1573" s="196"/>
      <c r="K1573" s="196"/>
      <c r="L1573" s="197"/>
    </row>
    <row r="1574" spans="6:12">
      <c r="F1574" s="198"/>
      <c r="G1574" s="196"/>
      <c r="H1574" s="196"/>
      <c r="I1574" s="196"/>
      <c r="J1574" s="196"/>
      <c r="K1574" s="196"/>
      <c r="L1574" s="197"/>
    </row>
    <row r="1575" spans="6:12">
      <c r="F1575" s="198"/>
      <c r="G1575" s="196"/>
      <c r="H1575" s="196"/>
      <c r="I1575" s="196"/>
      <c r="J1575" s="196"/>
      <c r="K1575" s="196"/>
      <c r="L1575" s="197"/>
    </row>
    <row r="1576" spans="6:12">
      <c r="F1576" s="198"/>
      <c r="G1576" s="196"/>
      <c r="H1576" s="196"/>
      <c r="I1576" s="196"/>
      <c r="J1576" s="196"/>
      <c r="K1576" s="196"/>
      <c r="L1576" s="197"/>
    </row>
    <row r="1577" spans="6:12">
      <c r="F1577" s="198"/>
      <c r="G1577" s="196"/>
      <c r="H1577" s="196"/>
      <c r="I1577" s="196"/>
      <c r="J1577" s="196"/>
      <c r="K1577" s="196"/>
      <c r="L1577" s="197"/>
    </row>
    <row r="1578" spans="6:12">
      <c r="F1578" s="198"/>
      <c r="G1578" s="196"/>
      <c r="H1578" s="196"/>
      <c r="I1578" s="196"/>
      <c r="J1578" s="196"/>
      <c r="K1578" s="196"/>
      <c r="L1578" s="197"/>
    </row>
    <row r="1579" spans="6:12">
      <c r="F1579" s="198"/>
      <c r="G1579" s="196"/>
      <c r="H1579" s="196"/>
      <c r="I1579" s="196"/>
      <c r="J1579" s="196"/>
      <c r="K1579" s="196"/>
      <c r="L1579" s="197"/>
    </row>
    <row r="1580" spans="6:12">
      <c r="F1580" s="198"/>
      <c r="G1580" s="196"/>
      <c r="H1580" s="196"/>
      <c r="I1580" s="196"/>
      <c r="J1580" s="196"/>
      <c r="K1580" s="196"/>
      <c r="L1580" s="197"/>
    </row>
    <row r="1581" spans="6:12">
      <c r="F1581" s="198"/>
      <c r="G1581" s="196"/>
      <c r="H1581" s="196"/>
      <c r="I1581" s="196"/>
      <c r="J1581" s="196"/>
      <c r="K1581" s="196"/>
      <c r="L1581" s="197"/>
    </row>
    <row r="1582" spans="6:12">
      <c r="F1582" s="198"/>
      <c r="G1582" s="196"/>
      <c r="H1582" s="196"/>
      <c r="I1582" s="196"/>
      <c r="J1582" s="196"/>
      <c r="K1582" s="196"/>
      <c r="L1582" s="197"/>
    </row>
    <row r="1583" spans="6:12">
      <c r="F1583" s="198"/>
      <c r="G1583" s="196"/>
      <c r="H1583" s="196"/>
      <c r="I1583" s="196"/>
      <c r="J1583" s="196"/>
      <c r="K1583" s="196"/>
      <c r="L1583" s="197"/>
    </row>
    <row r="1584" spans="6:12">
      <c r="F1584" s="198"/>
      <c r="G1584" s="196"/>
      <c r="H1584" s="196"/>
      <c r="I1584" s="196"/>
      <c r="J1584" s="196"/>
      <c r="K1584" s="196"/>
      <c r="L1584" s="197"/>
    </row>
    <row r="1585" spans="6:12">
      <c r="F1585" s="198"/>
      <c r="G1585" s="196"/>
      <c r="H1585" s="196"/>
      <c r="I1585" s="196"/>
      <c r="J1585" s="196"/>
      <c r="K1585" s="196"/>
      <c r="L1585" s="197"/>
    </row>
    <row r="1586" spans="6:12">
      <c r="F1586" s="198"/>
      <c r="G1586" s="196"/>
      <c r="H1586" s="196"/>
      <c r="I1586" s="196"/>
      <c r="J1586" s="196"/>
      <c r="K1586" s="196"/>
      <c r="L1586" s="197"/>
    </row>
    <row r="1587" spans="6:12">
      <c r="F1587" s="198"/>
      <c r="G1587" s="196"/>
      <c r="H1587" s="196"/>
      <c r="I1587" s="196"/>
      <c r="J1587" s="196"/>
      <c r="K1587" s="196"/>
      <c r="L1587" s="197"/>
    </row>
    <row r="1588" spans="6:12">
      <c r="F1588" s="198"/>
      <c r="G1588" s="196"/>
      <c r="H1588" s="196"/>
      <c r="I1588" s="196"/>
      <c r="J1588" s="196"/>
      <c r="K1588" s="196"/>
      <c r="L1588" s="197"/>
    </row>
    <row r="1589" spans="6:12">
      <c r="F1589" s="198"/>
      <c r="G1589" s="196"/>
      <c r="H1589" s="196"/>
      <c r="I1589" s="196"/>
      <c r="J1589" s="196"/>
      <c r="K1589" s="196"/>
      <c r="L1589" s="197"/>
    </row>
    <row r="1590" spans="6:12">
      <c r="F1590" s="198"/>
      <c r="G1590" s="196"/>
      <c r="H1590" s="196"/>
      <c r="I1590" s="196"/>
      <c r="J1590" s="196"/>
      <c r="K1590" s="196"/>
      <c r="L1590" s="197"/>
    </row>
    <row r="1591" spans="6:12">
      <c r="F1591" s="198"/>
      <c r="G1591" s="196"/>
      <c r="H1591" s="196"/>
      <c r="I1591" s="196"/>
      <c r="J1591" s="196"/>
      <c r="K1591" s="196"/>
      <c r="L1591" s="197"/>
    </row>
    <row r="1592" spans="6:12">
      <c r="F1592" s="198"/>
      <c r="G1592" s="196"/>
      <c r="H1592" s="196"/>
      <c r="I1592" s="196"/>
      <c r="J1592" s="196"/>
      <c r="K1592" s="196"/>
      <c r="L1592" s="197"/>
    </row>
    <row r="1593" spans="6:12">
      <c r="F1593" s="198"/>
      <c r="G1593" s="196"/>
      <c r="H1593" s="196"/>
      <c r="I1593" s="196"/>
      <c r="J1593" s="196"/>
      <c r="K1593" s="196"/>
      <c r="L1593" s="197"/>
    </row>
    <row r="1594" spans="6:12">
      <c r="F1594" s="198"/>
      <c r="G1594" s="196"/>
      <c r="H1594" s="196"/>
      <c r="I1594" s="196"/>
      <c r="J1594" s="196"/>
      <c r="K1594" s="196"/>
      <c r="L1594" s="197"/>
    </row>
    <row r="1595" spans="6:12">
      <c r="F1595" s="198"/>
      <c r="G1595" s="196"/>
      <c r="H1595" s="196"/>
      <c r="I1595" s="196"/>
      <c r="J1595" s="196"/>
      <c r="K1595" s="196"/>
      <c r="L1595" s="197"/>
    </row>
    <row r="1596" spans="6:12">
      <c r="F1596" s="198"/>
      <c r="G1596" s="196"/>
      <c r="H1596" s="196"/>
      <c r="I1596" s="196"/>
      <c r="J1596" s="196"/>
      <c r="K1596" s="196"/>
      <c r="L1596" s="197"/>
    </row>
    <row r="1597" spans="6:12">
      <c r="F1597" s="198"/>
      <c r="G1597" s="196"/>
      <c r="H1597" s="196"/>
      <c r="I1597" s="196"/>
      <c r="J1597" s="196"/>
      <c r="K1597" s="196"/>
      <c r="L1597" s="197"/>
    </row>
    <row r="1598" spans="6:12">
      <c r="F1598" s="198"/>
      <c r="G1598" s="196"/>
      <c r="H1598" s="196"/>
      <c r="I1598" s="196"/>
      <c r="J1598" s="196"/>
      <c r="K1598" s="196"/>
      <c r="L1598" s="197"/>
    </row>
    <row r="1599" spans="6:12">
      <c r="F1599" s="198"/>
      <c r="G1599" s="196"/>
      <c r="H1599" s="196"/>
      <c r="I1599" s="196"/>
      <c r="J1599" s="196"/>
      <c r="K1599" s="196"/>
      <c r="L1599" s="197"/>
    </row>
    <row r="1600" spans="6:12">
      <c r="F1600" s="198"/>
      <c r="G1600" s="196"/>
      <c r="H1600" s="196"/>
      <c r="I1600" s="196"/>
      <c r="J1600" s="196"/>
      <c r="K1600" s="196"/>
      <c r="L1600" s="197"/>
    </row>
    <row r="1601" spans="6:12">
      <c r="F1601" s="198"/>
      <c r="G1601" s="196"/>
      <c r="H1601" s="196"/>
      <c r="I1601" s="196"/>
      <c r="J1601" s="196"/>
      <c r="K1601" s="196"/>
      <c r="L1601" s="197"/>
    </row>
    <row r="1602" spans="6:12">
      <c r="F1602" s="198"/>
      <c r="G1602" s="196"/>
      <c r="H1602" s="196"/>
      <c r="I1602" s="196"/>
      <c r="J1602" s="196"/>
      <c r="K1602" s="196"/>
      <c r="L1602" s="197"/>
    </row>
    <row r="1603" spans="6:12">
      <c r="F1603" s="198"/>
      <c r="G1603" s="196"/>
      <c r="H1603" s="196"/>
      <c r="I1603" s="196"/>
      <c r="J1603" s="196"/>
      <c r="K1603" s="196"/>
      <c r="L1603" s="197"/>
    </row>
    <row r="1604" spans="6:12">
      <c r="F1604" s="198"/>
      <c r="G1604" s="196"/>
      <c r="H1604" s="196"/>
      <c r="I1604" s="196"/>
      <c r="J1604" s="196"/>
      <c r="K1604" s="196"/>
      <c r="L1604" s="197"/>
    </row>
    <row r="1605" spans="6:12">
      <c r="F1605" s="198"/>
      <c r="G1605" s="196"/>
      <c r="H1605" s="196"/>
      <c r="I1605" s="196"/>
      <c r="J1605" s="196"/>
      <c r="K1605" s="196"/>
      <c r="L1605" s="197"/>
    </row>
    <row r="1606" spans="6:12">
      <c r="F1606" s="198"/>
      <c r="G1606" s="196"/>
      <c r="H1606" s="196"/>
      <c r="I1606" s="196"/>
      <c r="J1606" s="196"/>
      <c r="K1606" s="196"/>
      <c r="L1606" s="197"/>
    </row>
    <row r="1607" spans="6:12">
      <c r="F1607" s="198"/>
      <c r="G1607" s="196"/>
      <c r="H1607" s="196"/>
      <c r="I1607" s="196"/>
      <c r="J1607" s="196"/>
      <c r="K1607" s="196"/>
      <c r="L1607" s="197"/>
    </row>
    <row r="1608" spans="6:12">
      <c r="F1608" s="198"/>
      <c r="G1608" s="196"/>
      <c r="H1608" s="196"/>
      <c r="I1608" s="196"/>
      <c r="J1608" s="196"/>
      <c r="K1608" s="196"/>
      <c r="L1608" s="197"/>
    </row>
    <row r="1609" spans="6:12">
      <c r="F1609" s="198"/>
      <c r="G1609" s="196"/>
      <c r="H1609" s="196"/>
      <c r="I1609" s="196"/>
      <c r="J1609" s="196"/>
      <c r="K1609" s="196"/>
      <c r="L1609" s="197"/>
    </row>
    <row r="1610" spans="6:12">
      <c r="F1610" s="198"/>
      <c r="G1610" s="196"/>
      <c r="H1610" s="196"/>
      <c r="I1610" s="196"/>
      <c r="J1610" s="196"/>
      <c r="K1610" s="196"/>
      <c r="L1610" s="197"/>
    </row>
    <row r="1611" spans="6:12">
      <c r="F1611" s="198"/>
      <c r="G1611" s="196"/>
      <c r="H1611" s="196"/>
      <c r="I1611" s="196"/>
      <c r="J1611" s="196"/>
      <c r="K1611" s="196"/>
      <c r="L1611" s="197"/>
    </row>
    <row r="1612" spans="6:12">
      <c r="F1612" s="198"/>
      <c r="G1612" s="196"/>
      <c r="H1612" s="196"/>
      <c r="I1612" s="196"/>
      <c r="J1612" s="196"/>
      <c r="K1612" s="196"/>
      <c r="L1612" s="197"/>
    </row>
    <row r="1613" spans="6:12">
      <c r="F1613" s="198"/>
      <c r="G1613" s="196"/>
      <c r="H1613" s="196"/>
      <c r="I1613" s="196"/>
      <c r="J1613" s="196"/>
      <c r="K1613" s="196"/>
      <c r="L1613" s="197"/>
    </row>
    <row r="1614" spans="6:12">
      <c r="F1614" s="198"/>
      <c r="G1614" s="196"/>
      <c r="H1614" s="196"/>
      <c r="I1614" s="196"/>
      <c r="J1614" s="196"/>
      <c r="K1614" s="196"/>
      <c r="L1614" s="197"/>
    </row>
    <row r="1615" spans="6:12">
      <c r="F1615" s="198"/>
      <c r="G1615" s="196"/>
      <c r="H1615" s="196"/>
      <c r="I1615" s="196"/>
      <c r="J1615" s="196"/>
      <c r="K1615" s="196"/>
      <c r="L1615" s="197"/>
    </row>
    <row r="1616" spans="6:12">
      <c r="F1616" s="198"/>
      <c r="G1616" s="196"/>
      <c r="H1616" s="196"/>
      <c r="I1616" s="196"/>
      <c r="J1616" s="196"/>
      <c r="K1616" s="196"/>
      <c r="L1616" s="197"/>
    </row>
    <row r="1617" spans="6:12">
      <c r="F1617" s="198"/>
      <c r="G1617" s="196"/>
      <c r="H1617" s="196"/>
      <c r="I1617" s="196"/>
      <c r="J1617" s="196"/>
      <c r="K1617" s="196"/>
      <c r="L1617" s="197"/>
    </row>
    <row r="1618" spans="6:12">
      <c r="F1618" s="198"/>
      <c r="G1618" s="196"/>
      <c r="H1618" s="196"/>
      <c r="I1618" s="196"/>
      <c r="J1618" s="196"/>
      <c r="K1618" s="196"/>
      <c r="L1618" s="197"/>
    </row>
    <row r="1619" spans="6:12">
      <c r="F1619" s="198"/>
      <c r="G1619" s="196"/>
      <c r="H1619" s="196"/>
      <c r="I1619" s="196"/>
      <c r="J1619" s="196"/>
      <c r="K1619" s="196"/>
      <c r="L1619" s="197"/>
    </row>
    <row r="1620" spans="6:12">
      <c r="F1620" s="198"/>
      <c r="G1620" s="196"/>
      <c r="H1620" s="196"/>
      <c r="I1620" s="196"/>
      <c r="J1620" s="196"/>
      <c r="K1620" s="196"/>
      <c r="L1620" s="197"/>
    </row>
    <row r="1621" spans="6:12">
      <c r="F1621" s="198"/>
      <c r="G1621" s="196"/>
      <c r="H1621" s="196"/>
      <c r="I1621" s="196"/>
      <c r="J1621" s="196"/>
      <c r="K1621" s="196"/>
      <c r="L1621" s="197"/>
    </row>
    <row r="1622" spans="6:12">
      <c r="F1622" s="198"/>
      <c r="G1622" s="196"/>
      <c r="H1622" s="196"/>
      <c r="I1622" s="196"/>
      <c r="J1622" s="196"/>
      <c r="K1622" s="196"/>
      <c r="L1622" s="197"/>
    </row>
    <row r="1623" spans="6:12">
      <c r="F1623" s="198"/>
      <c r="G1623" s="196"/>
      <c r="H1623" s="196"/>
      <c r="I1623" s="196"/>
      <c r="J1623" s="196"/>
      <c r="K1623" s="196"/>
      <c r="L1623" s="197"/>
    </row>
    <row r="1624" spans="6:12">
      <c r="F1624" s="198"/>
      <c r="G1624" s="196"/>
      <c r="H1624" s="196"/>
      <c r="I1624" s="196"/>
      <c r="J1624" s="196"/>
      <c r="K1624" s="196"/>
      <c r="L1624" s="197"/>
    </row>
    <row r="1625" spans="6:12">
      <c r="F1625" s="198"/>
      <c r="G1625" s="196"/>
      <c r="H1625" s="196"/>
      <c r="I1625" s="196"/>
      <c r="J1625" s="196"/>
      <c r="K1625" s="196"/>
      <c r="L1625" s="197"/>
    </row>
    <row r="1626" spans="6:12">
      <c r="F1626" s="198"/>
      <c r="G1626" s="196"/>
      <c r="H1626" s="196"/>
      <c r="I1626" s="196"/>
      <c r="J1626" s="196"/>
      <c r="K1626" s="196"/>
      <c r="L1626" s="197"/>
    </row>
    <row r="1627" spans="6:12">
      <c r="F1627" s="198"/>
      <c r="G1627" s="196"/>
      <c r="H1627" s="196"/>
      <c r="I1627" s="196"/>
      <c r="J1627" s="196"/>
      <c r="K1627" s="196"/>
      <c r="L1627" s="197"/>
    </row>
    <row r="1628" spans="6:12">
      <c r="F1628" s="198"/>
      <c r="G1628" s="196"/>
      <c r="H1628" s="196"/>
      <c r="I1628" s="196"/>
      <c r="J1628" s="196"/>
      <c r="K1628" s="196"/>
      <c r="L1628" s="197"/>
    </row>
    <row r="1629" spans="6:12">
      <c r="F1629" s="198"/>
      <c r="G1629" s="196"/>
      <c r="H1629" s="196"/>
      <c r="I1629" s="196"/>
      <c r="J1629" s="196"/>
      <c r="K1629" s="196"/>
      <c r="L1629" s="197"/>
    </row>
    <row r="1630" spans="6:12">
      <c r="F1630" s="198"/>
      <c r="G1630" s="196"/>
      <c r="H1630" s="196"/>
      <c r="I1630" s="196"/>
      <c r="J1630" s="196"/>
      <c r="K1630" s="196"/>
      <c r="L1630" s="197"/>
    </row>
    <row r="1631" spans="6:12">
      <c r="F1631" s="198"/>
      <c r="G1631" s="196"/>
      <c r="H1631" s="196"/>
      <c r="I1631" s="196"/>
      <c r="J1631" s="196"/>
      <c r="K1631" s="196"/>
      <c r="L1631" s="197"/>
    </row>
    <row r="1632" spans="6:12">
      <c r="F1632" s="198"/>
      <c r="G1632" s="196"/>
      <c r="H1632" s="196"/>
      <c r="I1632" s="196"/>
      <c r="J1632" s="196"/>
      <c r="K1632" s="196"/>
      <c r="L1632" s="197"/>
    </row>
    <row r="1633" spans="6:12">
      <c r="F1633" s="198"/>
      <c r="G1633" s="196"/>
      <c r="H1633" s="196"/>
      <c r="I1633" s="196"/>
      <c r="J1633" s="196"/>
      <c r="K1633" s="196"/>
      <c r="L1633" s="197"/>
    </row>
    <row r="1634" spans="6:12">
      <c r="F1634" s="198"/>
      <c r="G1634" s="196"/>
      <c r="H1634" s="196"/>
      <c r="I1634" s="196"/>
      <c r="J1634" s="196"/>
      <c r="K1634" s="196"/>
      <c r="L1634" s="197"/>
    </row>
    <row r="1635" spans="6:12">
      <c r="F1635" s="198"/>
      <c r="G1635" s="196"/>
      <c r="H1635" s="196"/>
      <c r="I1635" s="196"/>
      <c r="J1635" s="196"/>
      <c r="K1635" s="196"/>
      <c r="L1635" s="197"/>
    </row>
    <row r="1636" spans="6:12">
      <c r="F1636" s="198"/>
      <c r="G1636" s="196"/>
      <c r="H1636" s="196"/>
      <c r="I1636" s="196"/>
      <c r="J1636" s="196"/>
      <c r="K1636" s="196"/>
      <c r="L1636" s="197"/>
    </row>
    <row r="1637" spans="6:12">
      <c r="F1637" s="198"/>
      <c r="G1637" s="196"/>
      <c r="H1637" s="196"/>
      <c r="I1637" s="196"/>
      <c r="J1637" s="196"/>
      <c r="K1637" s="196"/>
      <c r="L1637" s="197"/>
    </row>
    <row r="1638" spans="6:12">
      <c r="F1638" s="198"/>
      <c r="G1638" s="196"/>
      <c r="H1638" s="196"/>
      <c r="I1638" s="196"/>
      <c r="J1638" s="196"/>
      <c r="K1638" s="196"/>
      <c r="L1638" s="197"/>
    </row>
    <row r="1639" spans="6:12">
      <c r="F1639" s="198"/>
      <c r="G1639" s="196"/>
      <c r="H1639" s="196"/>
      <c r="I1639" s="196"/>
      <c r="J1639" s="196"/>
      <c r="K1639" s="196"/>
      <c r="L1639" s="197"/>
    </row>
    <row r="1640" spans="6:12">
      <c r="F1640" s="198"/>
      <c r="G1640" s="196"/>
      <c r="H1640" s="196"/>
      <c r="I1640" s="196"/>
      <c r="J1640" s="196"/>
      <c r="K1640" s="196"/>
      <c r="L1640" s="197"/>
    </row>
    <row r="1641" spans="6:12">
      <c r="F1641" s="198"/>
      <c r="G1641" s="196"/>
      <c r="H1641" s="196"/>
      <c r="I1641" s="196"/>
      <c r="J1641" s="196"/>
      <c r="K1641" s="196"/>
      <c r="L1641" s="197"/>
    </row>
    <row r="1642" spans="6:12">
      <c r="F1642" s="198"/>
      <c r="G1642" s="196"/>
      <c r="H1642" s="196"/>
      <c r="I1642" s="196"/>
      <c r="J1642" s="196"/>
      <c r="K1642" s="196"/>
      <c r="L1642" s="197"/>
    </row>
    <row r="1643" spans="6:12">
      <c r="F1643" s="198"/>
      <c r="G1643" s="196"/>
      <c r="H1643" s="196"/>
      <c r="I1643" s="196"/>
      <c r="J1643" s="196"/>
      <c r="K1643" s="196"/>
      <c r="L1643" s="197"/>
    </row>
    <row r="1644" spans="6:12">
      <c r="F1644" s="198"/>
      <c r="G1644" s="196"/>
      <c r="H1644" s="196"/>
      <c r="I1644" s="196"/>
      <c r="J1644" s="196"/>
      <c r="K1644" s="196"/>
      <c r="L1644" s="197"/>
    </row>
    <row r="1645" spans="6:12">
      <c r="F1645" s="198"/>
      <c r="G1645" s="196"/>
      <c r="H1645" s="196"/>
      <c r="I1645" s="196"/>
      <c r="J1645" s="196"/>
      <c r="K1645" s="196"/>
      <c r="L1645" s="197"/>
    </row>
    <row r="1646" spans="6:12">
      <c r="F1646" s="198"/>
      <c r="G1646" s="196"/>
      <c r="H1646" s="196"/>
      <c r="I1646" s="196"/>
      <c r="J1646" s="196"/>
      <c r="K1646" s="196"/>
      <c r="L1646" s="197"/>
    </row>
    <row r="1647" spans="6:12">
      <c r="F1647" s="198"/>
      <c r="G1647" s="196"/>
      <c r="H1647" s="196"/>
      <c r="I1647" s="196"/>
      <c r="J1647" s="196"/>
      <c r="K1647" s="196"/>
      <c r="L1647" s="197"/>
    </row>
    <row r="1648" spans="6:12">
      <c r="F1648" s="198"/>
      <c r="G1648" s="196"/>
      <c r="H1648" s="196"/>
      <c r="I1648" s="196"/>
      <c r="J1648" s="196"/>
      <c r="K1648" s="196"/>
      <c r="L1648" s="197"/>
    </row>
    <row r="1649" spans="6:12">
      <c r="F1649" s="198"/>
      <c r="G1649" s="196"/>
      <c r="H1649" s="196"/>
      <c r="I1649" s="196"/>
      <c r="J1649" s="196"/>
      <c r="K1649" s="196"/>
      <c r="L1649" s="197"/>
    </row>
    <row r="1650" spans="6:12">
      <c r="F1650" s="198"/>
      <c r="G1650" s="196"/>
      <c r="H1650" s="196"/>
      <c r="I1650" s="196"/>
      <c r="J1650" s="196"/>
      <c r="K1650" s="196"/>
      <c r="L1650" s="197"/>
    </row>
    <row r="1651" spans="6:12">
      <c r="F1651" s="198"/>
      <c r="G1651" s="196"/>
      <c r="H1651" s="196"/>
      <c r="I1651" s="196"/>
      <c r="J1651" s="196"/>
      <c r="K1651" s="196"/>
      <c r="L1651" s="197"/>
    </row>
    <row r="1652" spans="6:12">
      <c r="F1652" s="198"/>
      <c r="G1652" s="196"/>
      <c r="H1652" s="196"/>
      <c r="I1652" s="196"/>
      <c r="J1652" s="196"/>
      <c r="K1652" s="196"/>
      <c r="L1652" s="197"/>
    </row>
    <row r="1653" spans="6:12">
      <c r="F1653" s="198"/>
      <c r="G1653" s="196"/>
      <c r="H1653" s="196"/>
      <c r="I1653" s="196"/>
      <c r="J1653" s="196"/>
      <c r="K1653" s="196"/>
      <c r="L1653" s="197"/>
    </row>
    <row r="1654" spans="6:12">
      <c r="F1654" s="198"/>
      <c r="G1654" s="196"/>
      <c r="H1654" s="196"/>
      <c r="I1654" s="196"/>
      <c r="J1654" s="196"/>
      <c r="K1654" s="196"/>
      <c r="L1654" s="197"/>
    </row>
    <row r="1655" spans="6:12">
      <c r="F1655" s="198"/>
      <c r="G1655" s="196"/>
      <c r="H1655" s="196"/>
      <c r="I1655" s="196"/>
      <c r="J1655" s="196"/>
      <c r="K1655" s="196"/>
      <c r="L1655" s="197"/>
    </row>
    <row r="1656" spans="6:12">
      <c r="F1656" s="198"/>
      <c r="G1656" s="196"/>
      <c r="H1656" s="196"/>
      <c r="I1656" s="196"/>
      <c r="J1656" s="196"/>
      <c r="K1656" s="196"/>
      <c r="L1656" s="197"/>
    </row>
    <row r="1657" spans="6:12">
      <c r="F1657" s="198"/>
      <c r="G1657" s="196"/>
      <c r="H1657" s="196"/>
      <c r="I1657" s="196"/>
      <c r="J1657" s="196"/>
      <c r="K1657" s="196"/>
      <c r="L1657" s="197"/>
    </row>
    <row r="1658" spans="6:12">
      <c r="F1658" s="198"/>
      <c r="G1658" s="196"/>
      <c r="H1658" s="196"/>
      <c r="I1658" s="196"/>
      <c r="J1658" s="196"/>
      <c r="K1658" s="196"/>
      <c r="L1658" s="197"/>
    </row>
    <row r="1659" spans="6:12">
      <c r="F1659" s="198"/>
      <c r="G1659" s="196"/>
      <c r="H1659" s="196"/>
      <c r="I1659" s="196"/>
      <c r="J1659" s="196"/>
      <c r="K1659" s="196"/>
      <c r="L1659" s="197"/>
    </row>
    <row r="1660" spans="6:12">
      <c r="F1660" s="198"/>
      <c r="G1660" s="196"/>
      <c r="H1660" s="196"/>
      <c r="I1660" s="196"/>
      <c r="J1660" s="196"/>
      <c r="K1660" s="196"/>
      <c r="L1660" s="197"/>
    </row>
    <row r="1661" spans="6:12">
      <c r="F1661" s="198"/>
      <c r="G1661" s="196"/>
      <c r="H1661" s="196"/>
      <c r="I1661" s="196"/>
      <c r="J1661" s="196"/>
      <c r="K1661" s="196"/>
      <c r="L1661" s="197"/>
    </row>
    <row r="1662" spans="6:12">
      <c r="F1662" s="198"/>
      <c r="G1662" s="196"/>
      <c r="H1662" s="196"/>
      <c r="I1662" s="196"/>
      <c r="J1662" s="196"/>
      <c r="K1662" s="196"/>
      <c r="L1662" s="197"/>
    </row>
    <row r="1663" spans="6:12">
      <c r="F1663" s="198"/>
      <c r="G1663" s="196"/>
      <c r="H1663" s="196"/>
      <c r="I1663" s="196"/>
      <c r="J1663" s="196"/>
      <c r="K1663" s="196"/>
      <c r="L1663" s="197"/>
    </row>
    <row r="1664" spans="6:12">
      <c r="F1664" s="198"/>
      <c r="G1664" s="196"/>
      <c r="H1664" s="196"/>
      <c r="I1664" s="196"/>
      <c r="J1664" s="196"/>
      <c r="K1664" s="196"/>
      <c r="L1664" s="197"/>
    </row>
    <row r="1665" spans="6:12">
      <c r="F1665" s="198"/>
      <c r="G1665" s="196"/>
      <c r="H1665" s="196"/>
      <c r="I1665" s="196"/>
      <c r="J1665" s="196"/>
      <c r="K1665" s="196"/>
      <c r="L1665" s="197"/>
    </row>
    <row r="1666" spans="6:12">
      <c r="F1666" s="198"/>
      <c r="G1666" s="196"/>
      <c r="H1666" s="196"/>
      <c r="I1666" s="196"/>
      <c r="J1666" s="196"/>
      <c r="K1666" s="196"/>
      <c r="L1666" s="197"/>
    </row>
    <row r="1667" spans="6:12">
      <c r="F1667" s="198"/>
      <c r="G1667" s="196"/>
      <c r="H1667" s="196"/>
      <c r="I1667" s="196"/>
      <c r="J1667" s="196"/>
      <c r="K1667" s="196"/>
      <c r="L1667" s="197"/>
    </row>
    <row r="1668" spans="6:12">
      <c r="F1668" s="198"/>
      <c r="G1668" s="196"/>
      <c r="H1668" s="196"/>
      <c r="I1668" s="196"/>
      <c r="J1668" s="196"/>
      <c r="K1668" s="196"/>
      <c r="L1668" s="197"/>
    </row>
    <row r="1669" spans="6:12">
      <c r="F1669" s="198"/>
      <c r="G1669" s="196"/>
      <c r="H1669" s="196"/>
      <c r="I1669" s="196"/>
      <c r="J1669" s="196"/>
      <c r="K1669" s="196"/>
      <c r="L1669" s="197"/>
    </row>
    <row r="1670" spans="6:12">
      <c r="F1670" s="198"/>
      <c r="G1670" s="196"/>
      <c r="H1670" s="196"/>
      <c r="I1670" s="196"/>
      <c r="J1670" s="196"/>
      <c r="K1670" s="196"/>
      <c r="L1670" s="197"/>
    </row>
    <row r="1671" spans="6:12">
      <c r="F1671" s="198"/>
      <c r="G1671" s="196"/>
      <c r="H1671" s="196"/>
      <c r="I1671" s="196"/>
      <c r="J1671" s="196"/>
      <c r="K1671" s="196"/>
      <c r="L1671" s="197"/>
    </row>
    <row r="1672" spans="6:12">
      <c r="F1672" s="198"/>
      <c r="G1672" s="196"/>
      <c r="H1672" s="196"/>
      <c r="I1672" s="196"/>
      <c r="J1672" s="196"/>
      <c r="K1672" s="196"/>
      <c r="L1672" s="197"/>
    </row>
    <row r="1673" spans="6:12">
      <c r="F1673" s="198"/>
      <c r="G1673" s="196"/>
      <c r="H1673" s="196"/>
      <c r="I1673" s="196"/>
      <c r="J1673" s="196"/>
      <c r="K1673" s="196"/>
      <c r="L1673" s="197"/>
    </row>
    <row r="1674" spans="6:12">
      <c r="F1674" s="198"/>
      <c r="G1674" s="196"/>
      <c r="H1674" s="196"/>
      <c r="I1674" s="196"/>
      <c r="J1674" s="196"/>
      <c r="K1674" s="196"/>
      <c r="L1674" s="197"/>
    </row>
    <row r="1675" spans="6:12">
      <c r="F1675" s="198"/>
      <c r="G1675" s="196"/>
      <c r="H1675" s="196"/>
      <c r="I1675" s="196"/>
      <c r="J1675" s="196"/>
      <c r="K1675" s="196"/>
      <c r="L1675" s="197"/>
    </row>
    <row r="1676" spans="6:12">
      <c r="F1676" s="198"/>
      <c r="G1676" s="196"/>
      <c r="H1676" s="196"/>
      <c r="I1676" s="196"/>
      <c r="J1676" s="196"/>
      <c r="K1676" s="196"/>
      <c r="L1676" s="197"/>
    </row>
    <row r="1677" spans="6:12">
      <c r="F1677" s="198"/>
      <c r="G1677" s="196"/>
      <c r="H1677" s="196"/>
      <c r="I1677" s="196"/>
      <c r="J1677" s="196"/>
      <c r="K1677" s="196"/>
      <c r="L1677" s="197"/>
    </row>
    <row r="1678" spans="6:12">
      <c r="F1678" s="198"/>
      <c r="G1678" s="196"/>
      <c r="H1678" s="196"/>
      <c r="I1678" s="196"/>
      <c r="J1678" s="196"/>
      <c r="K1678" s="196"/>
      <c r="L1678" s="197"/>
    </row>
    <row r="1679" spans="6:12">
      <c r="F1679" s="198"/>
      <c r="G1679" s="196"/>
      <c r="H1679" s="196"/>
      <c r="I1679" s="196"/>
      <c r="J1679" s="196"/>
      <c r="K1679" s="196"/>
      <c r="L1679" s="197"/>
    </row>
    <row r="1680" spans="6:12">
      <c r="F1680" s="198"/>
      <c r="G1680" s="196"/>
      <c r="H1680" s="196"/>
      <c r="I1680" s="196"/>
      <c r="J1680" s="196"/>
      <c r="K1680" s="196"/>
      <c r="L1680" s="197"/>
    </row>
    <row r="1681" spans="6:12">
      <c r="F1681" s="198"/>
      <c r="G1681" s="196"/>
      <c r="H1681" s="196"/>
      <c r="I1681" s="196"/>
      <c r="J1681" s="196"/>
      <c r="K1681" s="196"/>
      <c r="L1681" s="197"/>
    </row>
    <row r="1682" spans="6:12">
      <c r="F1682" s="198"/>
      <c r="G1682" s="196"/>
      <c r="H1682" s="196"/>
      <c r="I1682" s="196"/>
      <c r="J1682" s="196"/>
      <c r="K1682" s="196"/>
      <c r="L1682" s="197"/>
    </row>
    <row r="1683" spans="6:12">
      <c r="F1683" s="198"/>
      <c r="G1683" s="196"/>
      <c r="H1683" s="196"/>
      <c r="I1683" s="196"/>
      <c r="J1683" s="196"/>
      <c r="K1683" s="196"/>
      <c r="L1683" s="197"/>
    </row>
    <row r="1684" spans="6:12">
      <c r="F1684" s="198"/>
      <c r="G1684" s="196"/>
      <c r="H1684" s="196"/>
      <c r="I1684" s="196"/>
      <c r="J1684" s="196"/>
      <c r="K1684" s="196"/>
      <c r="L1684" s="197"/>
    </row>
    <row r="1685" spans="6:12">
      <c r="F1685" s="198"/>
      <c r="G1685" s="196"/>
      <c r="H1685" s="196"/>
      <c r="I1685" s="196"/>
      <c r="J1685" s="196"/>
      <c r="K1685" s="196"/>
      <c r="L1685" s="197"/>
    </row>
    <row r="1686" spans="6:12">
      <c r="F1686" s="198"/>
      <c r="G1686" s="196"/>
      <c r="H1686" s="196"/>
      <c r="I1686" s="196"/>
      <c r="J1686" s="196"/>
      <c r="K1686" s="196"/>
      <c r="L1686" s="197"/>
    </row>
    <row r="1687" spans="6:12">
      <c r="F1687" s="198"/>
      <c r="G1687" s="196"/>
      <c r="H1687" s="196"/>
      <c r="I1687" s="196"/>
      <c r="J1687" s="196"/>
      <c r="K1687" s="196"/>
      <c r="L1687" s="197"/>
    </row>
    <row r="1688" spans="6:12">
      <c r="F1688" s="198"/>
      <c r="G1688" s="196"/>
      <c r="H1688" s="196"/>
      <c r="I1688" s="196"/>
      <c r="J1688" s="196"/>
      <c r="K1688" s="196"/>
      <c r="L1688" s="197"/>
    </row>
    <row r="1689" spans="6:12">
      <c r="F1689" s="198"/>
      <c r="G1689" s="196"/>
      <c r="H1689" s="196"/>
      <c r="I1689" s="196"/>
      <c r="J1689" s="196"/>
      <c r="K1689" s="196"/>
      <c r="L1689" s="197"/>
    </row>
    <row r="1690" spans="6:12">
      <c r="F1690" s="198"/>
      <c r="G1690" s="196"/>
      <c r="H1690" s="196"/>
      <c r="I1690" s="196"/>
      <c r="J1690" s="196"/>
      <c r="K1690" s="196"/>
      <c r="L1690" s="197"/>
    </row>
    <row r="1691" spans="6:12">
      <c r="F1691" s="198"/>
      <c r="G1691" s="196"/>
      <c r="H1691" s="196"/>
      <c r="I1691" s="196"/>
      <c r="J1691" s="196"/>
      <c r="K1691" s="196"/>
      <c r="L1691" s="197"/>
    </row>
    <row r="1692" spans="6:12">
      <c r="F1692" s="198"/>
      <c r="G1692" s="196"/>
      <c r="H1692" s="196"/>
      <c r="I1692" s="196"/>
      <c r="J1692" s="196"/>
      <c r="K1692" s="196"/>
      <c r="L1692" s="197"/>
    </row>
    <row r="1693" spans="6:12">
      <c r="F1693" s="198"/>
      <c r="G1693" s="196"/>
      <c r="H1693" s="196"/>
      <c r="I1693" s="196"/>
      <c r="J1693" s="196"/>
      <c r="K1693" s="196"/>
      <c r="L1693" s="197"/>
    </row>
    <row r="1694" spans="6:12">
      <c r="F1694" s="198"/>
      <c r="G1694" s="196"/>
      <c r="H1694" s="196"/>
      <c r="I1694" s="196"/>
      <c r="J1694" s="196"/>
      <c r="K1694" s="196"/>
      <c r="L1694" s="197"/>
    </row>
    <row r="1695" spans="6:12">
      <c r="F1695" s="198"/>
      <c r="G1695" s="196"/>
      <c r="H1695" s="196"/>
      <c r="I1695" s="196"/>
      <c r="J1695" s="196"/>
      <c r="K1695" s="196"/>
      <c r="L1695" s="197"/>
    </row>
    <row r="1696" spans="6:12">
      <c r="F1696" s="198"/>
      <c r="G1696" s="196"/>
      <c r="H1696" s="196"/>
      <c r="I1696" s="196"/>
      <c r="J1696" s="196"/>
      <c r="K1696" s="196"/>
      <c r="L1696" s="197"/>
    </row>
    <row r="1697" spans="6:12">
      <c r="F1697" s="198"/>
      <c r="G1697" s="196"/>
      <c r="H1697" s="196"/>
      <c r="I1697" s="196"/>
      <c r="J1697" s="196"/>
      <c r="K1697" s="196"/>
      <c r="L1697" s="197"/>
    </row>
    <row r="1698" spans="6:12">
      <c r="F1698" s="198"/>
      <c r="G1698" s="196"/>
      <c r="H1698" s="196"/>
      <c r="I1698" s="196"/>
      <c r="J1698" s="196"/>
      <c r="K1698" s="196"/>
      <c r="L1698" s="197"/>
    </row>
    <row r="1699" spans="6:12">
      <c r="F1699" s="198"/>
      <c r="G1699" s="196"/>
      <c r="H1699" s="196"/>
      <c r="I1699" s="196"/>
      <c r="J1699" s="196"/>
      <c r="K1699" s="196"/>
      <c r="L1699" s="197"/>
    </row>
    <row r="1700" spans="6:12">
      <c r="F1700" s="198"/>
      <c r="G1700" s="196"/>
      <c r="H1700" s="196"/>
      <c r="I1700" s="196"/>
      <c r="J1700" s="196"/>
      <c r="K1700" s="196"/>
      <c r="L1700" s="197"/>
    </row>
    <row r="1701" spans="6:12">
      <c r="F1701" s="198"/>
      <c r="G1701" s="196"/>
      <c r="H1701" s="196"/>
      <c r="I1701" s="196"/>
      <c r="J1701" s="196"/>
      <c r="K1701" s="196"/>
      <c r="L1701" s="197"/>
    </row>
    <row r="1702" spans="6:12">
      <c r="F1702" s="198"/>
      <c r="G1702" s="196"/>
      <c r="H1702" s="196"/>
      <c r="I1702" s="196"/>
      <c r="J1702" s="196"/>
      <c r="K1702" s="196"/>
      <c r="L1702" s="197"/>
    </row>
    <row r="1703" spans="6:12">
      <c r="F1703" s="198"/>
      <c r="G1703" s="196"/>
      <c r="H1703" s="196"/>
      <c r="I1703" s="196"/>
      <c r="J1703" s="196"/>
      <c r="K1703" s="196"/>
      <c r="L1703" s="197"/>
    </row>
    <row r="1704" spans="6:12">
      <c r="F1704" s="198"/>
      <c r="G1704" s="196"/>
      <c r="H1704" s="196"/>
      <c r="I1704" s="196"/>
      <c r="J1704" s="196"/>
      <c r="K1704" s="196"/>
      <c r="L1704" s="197"/>
    </row>
    <row r="1705" spans="6:12">
      <c r="F1705" s="198"/>
      <c r="G1705" s="196"/>
      <c r="H1705" s="196"/>
      <c r="I1705" s="196"/>
      <c r="J1705" s="196"/>
      <c r="K1705" s="196"/>
      <c r="L1705" s="197"/>
    </row>
    <row r="1706" spans="6:12">
      <c r="F1706" s="198"/>
      <c r="G1706" s="196"/>
      <c r="H1706" s="196"/>
      <c r="I1706" s="196"/>
      <c r="J1706" s="196"/>
      <c r="K1706" s="196"/>
      <c r="L1706" s="197"/>
    </row>
    <row r="1707" spans="6:12">
      <c r="F1707" s="198"/>
      <c r="G1707" s="196"/>
      <c r="H1707" s="196"/>
      <c r="I1707" s="196"/>
      <c r="J1707" s="196"/>
      <c r="K1707" s="196"/>
      <c r="L1707" s="197"/>
    </row>
    <row r="1708" spans="6:12">
      <c r="F1708" s="198"/>
      <c r="G1708" s="196"/>
      <c r="H1708" s="196"/>
      <c r="I1708" s="196"/>
      <c r="J1708" s="196"/>
      <c r="K1708" s="196"/>
      <c r="L1708" s="197"/>
    </row>
    <row r="1709" spans="6:12">
      <c r="F1709" s="198"/>
      <c r="G1709" s="196"/>
      <c r="H1709" s="196"/>
      <c r="I1709" s="196"/>
      <c r="J1709" s="196"/>
      <c r="K1709" s="196"/>
      <c r="L1709" s="197"/>
    </row>
    <row r="1710" spans="6:12">
      <c r="F1710" s="198"/>
      <c r="G1710" s="196"/>
      <c r="H1710" s="196"/>
      <c r="I1710" s="196"/>
      <c r="J1710" s="196"/>
      <c r="K1710" s="196"/>
      <c r="L1710" s="197"/>
    </row>
    <row r="1711" spans="6:12">
      <c r="F1711" s="198"/>
      <c r="G1711" s="196"/>
      <c r="H1711" s="196"/>
      <c r="I1711" s="196"/>
      <c r="J1711" s="196"/>
      <c r="K1711" s="196"/>
      <c r="L1711" s="197"/>
    </row>
    <row r="1712" spans="6:12">
      <c r="F1712" s="198"/>
      <c r="G1712" s="196"/>
      <c r="H1712" s="196"/>
      <c r="I1712" s="196"/>
      <c r="J1712" s="196"/>
      <c r="K1712" s="196"/>
      <c r="L1712" s="197"/>
    </row>
    <row r="1713" spans="6:12">
      <c r="F1713" s="198"/>
      <c r="G1713" s="196"/>
      <c r="H1713" s="196"/>
      <c r="I1713" s="196"/>
      <c r="J1713" s="196"/>
      <c r="K1713" s="196"/>
      <c r="L1713" s="197"/>
    </row>
    <row r="1714" spans="6:12">
      <c r="F1714" s="198"/>
      <c r="G1714" s="196"/>
      <c r="H1714" s="196"/>
      <c r="I1714" s="196"/>
      <c r="J1714" s="196"/>
      <c r="K1714" s="196"/>
      <c r="L1714" s="197"/>
    </row>
    <row r="1715" spans="6:12">
      <c r="F1715" s="198"/>
      <c r="G1715" s="196"/>
      <c r="H1715" s="196"/>
      <c r="I1715" s="196"/>
      <c r="J1715" s="196"/>
      <c r="K1715" s="196"/>
      <c r="L1715" s="197"/>
    </row>
    <row r="1716" spans="6:12">
      <c r="F1716" s="198"/>
      <c r="G1716" s="196"/>
      <c r="H1716" s="196"/>
      <c r="I1716" s="196"/>
      <c r="J1716" s="196"/>
      <c r="K1716" s="196"/>
      <c r="L1716" s="197"/>
    </row>
    <row r="1717" spans="6:12">
      <c r="F1717" s="198"/>
      <c r="G1717" s="196"/>
      <c r="H1717" s="196"/>
      <c r="I1717" s="196"/>
      <c r="J1717" s="196"/>
      <c r="K1717" s="196"/>
      <c r="L1717" s="197"/>
    </row>
    <row r="1718" spans="6:12">
      <c r="F1718" s="198"/>
      <c r="G1718" s="196"/>
      <c r="H1718" s="196"/>
      <c r="I1718" s="196"/>
      <c r="J1718" s="196"/>
      <c r="K1718" s="196"/>
      <c r="L1718" s="197"/>
    </row>
    <row r="1719" spans="6:12">
      <c r="F1719" s="198"/>
      <c r="G1719" s="196"/>
      <c r="H1719" s="196"/>
      <c r="I1719" s="196"/>
      <c r="J1719" s="196"/>
      <c r="K1719" s="196"/>
      <c r="L1719" s="197"/>
    </row>
    <row r="1720" spans="6:12">
      <c r="F1720" s="198"/>
      <c r="G1720" s="196"/>
      <c r="H1720" s="196"/>
      <c r="I1720" s="196"/>
      <c r="J1720" s="196"/>
      <c r="K1720" s="196"/>
      <c r="L1720" s="197"/>
    </row>
    <row r="1721" spans="6:12">
      <c r="F1721" s="198"/>
      <c r="G1721" s="196"/>
      <c r="H1721" s="196"/>
      <c r="I1721" s="196"/>
      <c r="J1721" s="196"/>
      <c r="K1721" s="196"/>
      <c r="L1721" s="197"/>
    </row>
    <row r="1722" spans="6:12">
      <c r="F1722" s="198"/>
      <c r="G1722" s="196"/>
      <c r="H1722" s="196"/>
      <c r="I1722" s="196"/>
      <c r="J1722" s="196"/>
      <c r="K1722" s="196"/>
      <c r="L1722" s="197"/>
    </row>
    <row r="1723" spans="6:12">
      <c r="F1723" s="198"/>
      <c r="G1723" s="196"/>
      <c r="H1723" s="196"/>
      <c r="I1723" s="196"/>
      <c r="J1723" s="196"/>
      <c r="K1723" s="196"/>
      <c r="L1723" s="197"/>
    </row>
    <row r="1724" spans="6:12">
      <c r="F1724" s="198"/>
      <c r="G1724" s="196"/>
      <c r="H1724" s="196"/>
      <c r="I1724" s="196"/>
      <c r="J1724" s="196"/>
      <c r="K1724" s="196"/>
      <c r="L1724" s="197"/>
    </row>
    <row r="1725" spans="6:12">
      <c r="F1725" s="198"/>
      <c r="G1725" s="196"/>
      <c r="H1725" s="196"/>
      <c r="I1725" s="196"/>
      <c r="J1725" s="196"/>
      <c r="K1725" s="196"/>
      <c r="L1725" s="197"/>
    </row>
    <row r="1726" spans="6:12">
      <c r="F1726" s="198"/>
      <c r="G1726" s="196"/>
      <c r="H1726" s="196"/>
      <c r="I1726" s="196"/>
      <c r="J1726" s="196"/>
      <c r="K1726" s="196"/>
      <c r="L1726" s="197"/>
    </row>
    <row r="1727" spans="6:12">
      <c r="F1727" s="198"/>
      <c r="G1727" s="196"/>
      <c r="H1727" s="196"/>
      <c r="I1727" s="196"/>
      <c r="J1727" s="196"/>
      <c r="K1727" s="196"/>
      <c r="L1727" s="197"/>
    </row>
    <row r="1728" spans="6:12">
      <c r="F1728" s="198"/>
      <c r="G1728" s="196"/>
      <c r="H1728" s="196"/>
      <c r="I1728" s="196"/>
      <c r="J1728" s="196"/>
      <c r="K1728" s="196"/>
      <c r="L1728" s="197"/>
    </row>
    <row r="1729" spans="6:12">
      <c r="F1729" s="198"/>
      <c r="G1729" s="196"/>
      <c r="H1729" s="196"/>
      <c r="I1729" s="196"/>
      <c r="J1729" s="196"/>
      <c r="K1729" s="196"/>
      <c r="L1729" s="197"/>
    </row>
    <row r="1730" spans="6:12">
      <c r="F1730" s="198"/>
      <c r="G1730" s="196"/>
      <c r="H1730" s="196"/>
      <c r="I1730" s="196"/>
      <c r="J1730" s="196"/>
      <c r="K1730" s="196"/>
      <c r="L1730" s="197"/>
    </row>
    <row r="1731" spans="6:12">
      <c r="F1731" s="198"/>
      <c r="G1731" s="196"/>
      <c r="H1731" s="196"/>
      <c r="I1731" s="196"/>
      <c r="J1731" s="196"/>
      <c r="K1731" s="196"/>
      <c r="L1731" s="197"/>
    </row>
    <row r="1732" spans="6:12">
      <c r="F1732" s="198"/>
      <c r="G1732" s="196"/>
      <c r="H1732" s="196"/>
      <c r="I1732" s="196"/>
      <c r="J1732" s="196"/>
      <c r="K1732" s="196"/>
      <c r="L1732" s="197"/>
    </row>
    <row r="1733" spans="6:12">
      <c r="F1733" s="198"/>
      <c r="G1733" s="196"/>
      <c r="H1733" s="196"/>
      <c r="I1733" s="196"/>
      <c r="J1733" s="196"/>
      <c r="K1733" s="196"/>
      <c r="L1733" s="197"/>
    </row>
    <row r="1734" spans="6:12">
      <c r="F1734" s="198"/>
      <c r="G1734" s="196"/>
      <c r="H1734" s="196"/>
      <c r="I1734" s="196"/>
      <c r="J1734" s="196"/>
      <c r="K1734" s="196"/>
      <c r="L1734" s="197"/>
    </row>
    <row r="1735" spans="6:12">
      <c r="F1735" s="198"/>
      <c r="G1735" s="196"/>
      <c r="H1735" s="196"/>
      <c r="I1735" s="196"/>
      <c r="J1735" s="196"/>
      <c r="K1735" s="196"/>
      <c r="L1735" s="197"/>
    </row>
    <row r="1736" spans="6:12">
      <c r="F1736" s="198"/>
      <c r="G1736" s="196"/>
      <c r="H1736" s="196"/>
      <c r="I1736" s="196"/>
      <c r="J1736" s="196"/>
      <c r="K1736" s="196"/>
      <c r="L1736" s="197"/>
    </row>
    <row r="1737" spans="6:12">
      <c r="F1737" s="198"/>
      <c r="G1737" s="196"/>
      <c r="H1737" s="196"/>
      <c r="I1737" s="196"/>
      <c r="J1737" s="196"/>
      <c r="K1737" s="196"/>
      <c r="L1737" s="197"/>
    </row>
    <row r="1738" spans="6:12">
      <c r="F1738" s="198"/>
      <c r="G1738" s="196"/>
      <c r="H1738" s="196"/>
      <c r="I1738" s="196"/>
      <c r="J1738" s="196"/>
      <c r="K1738" s="196"/>
      <c r="L1738" s="197"/>
    </row>
    <row r="1739" spans="6:12">
      <c r="F1739" s="198"/>
      <c r="G1739" s="196"/>
      <c r="H1739" s="196"/>
      <c r="I1739" s="196"/>
      <c r="J1739" s="196"/>
      <c r="K1739" s="196"/>
      <c r="L1739" s="197"/>
    </row>
    <row r="1740" spans="6:12">
      <c r="F1740" s="198"/>
      <c r="G1740" s="196"/>
      <c r="H1740" s="196"/>
      <c r="I1740" s="196"/>
      <c r="J1740" s="196"/>
      <c r="K1740" s="196"/>
      <c r="L1740" s="197"/>
    </row>
    <row r="1741" spans="6:12">
      <c r="F1741" s="198"/>
      <c r="G1741" s="196"/>
      <c r="H1741" s="196"/>
      <c r="I1741" s="196"/>
      <c r="J1741" s="196"/>
      <c r="K1741" s="196"/>
      <c r="L1741" s="197"/>
    </row>
    <row r="1742" spans="6:12">
      <c r="F1742" s="198"/>
      <c r="G1742" s="196"/>
      <c r="H1742" s="196"/>
      <c r="I1742" s="196"/>
      <c r="J1742" s="196"/>
      <c r="K1742" s="196"/>
      <c r="L1742" s="197"/>
    </row>
    <row r="1743" spans="6:12">
      <c r="F1743" s="198"/>
      <c r="G1743" s="196"/>
      <c r="H1743" s="196"/>
      <c r="I1743" s="196"/>
      <c r="J1743" s="196"/>
      <c r="K1743" s="196"/>
      <c r="L1743" s="197"/>
    </row>
    <row r="1744" spans="6:12">
      <c r="F1744" s="198"/>
      <c r="G1744" s="196"/>
      <c r="H1744" s="196"/>
      <c r="I1744" s="196"/>
      <c r="J1744" s="196"/>
      <c r="K1744" s="196"/>
      <c r="L1744" s="197"/>
    </row>
    <row r="1745" spans="6:12">
      <c r="F1745" s="198"/>
      <c r="G1745" s="196"/>
      <c r="H1745" s="196"/>
      <c r="I1745" s="196"/>
      <c r="J1745" s="196"/>
      <c r="K1745" s="196"/>
      <c r="L1745" s="197"/>
    </row>
    <row r="1746" spans="6:12">
      <c r="F1746" s="198"/>
      <c r="G1746" s="196"/>
      <c r="H1746" s="196"/>
      <c r="I1746" s="196"/>
      <c r="J1746" s="196"/>
      <c r="K1746" s="196"/>
      <c r="L1746" s="197"/>
    </row>
    <row r="1747" spans="6:12">
      <c r="F1747" s="198"/>
      <c r="G1747" s="196"/>
      <c r="H1747" s="196"/>
      <c r="I1747" s="196"/>
      <c r="J1747" s="196"/>
      <c r="K1747" s="196"/>
      <c r="L1747" s="197"/>
    </row>
    <row r="1748" spans="6:12">
      <c r="F1748" s="198"/>
      <c r="G1748" s="196"/>
      <c r="H1748" s="196"/>
      <c r="I1748" s="196"/>
      <c r="J1748" s="196"/>
      <c r="K1748" s="196"/>
      <c r="L1748" s="197"/>
    </row>
    <row r="1749" spans="6:12">
      <c r="F1749" s="198"/>
      <c r="G1749" s="196"/>
      <c r="H1749" s="196"/>
      <c r="I1749" s="196"/>
      <c r="J1749" s="196"/>
      <c r="K1749" s="196"/>
      <c r="L1749" s="197"/>
    </row>
    <row r="1750" spans="6:12">
      <c r="F1750" s="198"/>
      <c r="G1750" s="196"/>
      <c r="H1750" s="196"/>
      <c r="I1750" s="196"/>
      <c r="J1750" s="196"/>
      <c r="K1750" s="196"/>
      <c r="L1750" s="197"/>
    </row>
    <row r="1751" spans="6:12">
      <c r="F1751" s="198"/>
      <c r="G1751" s="196"/>
      <c r="H1751" s="196"/>
      <c r="I1751" s="196"/>
      <c r="J1751" s="196"/>
      <c r="K1751" s="196"/>
      <c r="L1751" s="197"/>
    </row>
    <row r="1752" spans="6:12">
      <c r="F1752" s="198"/>
      <c r="G1752" s="196"/>
      <c r="H1752" s="196"/>
      <c r="I1752" s="196"/>
      <c r="J1752" s="196"/>
      <c r="K1752" s="196"/>
      <c r="L1752" s="197"/>
    </row>
    <row r="1753" spans="6:12">
      <c r="F1753" s="198"/>
      <c r="G1753" s="196"/>
      <c r="H1753" s="196"/>
      <c r="I1753" s="196"/>
      <c r="J1753" s="196"/>
      <c r="K1753" s="196"/>
      <c r="L1753" s="197"/>
    </row>
    <row r="1754" spans="6:12">
      <c r="F1754" s="198"/>
      <c r="G1754" s="196"/>
      <c r="H1754" s="196"/>
      <c r="I1754" s="196"/>
      <c r="J1754" s="196"/>
      <c r="K1754" s="196"/>
      <c r="L1754" s="197"/>
    </row>
    <row r="1755" spans="6:12">
      <c r="F1755" s="198"/>
      <c r="G1755" s="196"/>
      <c r="H1755" s="196"/>
      <c r="I1755" s="196"/>
      <c r="J1755" s="196"/>
      <c r="K1755" s="196"/>
      <c r="L1755" s="197"/>
    </row>
    <row r="1756" spans="6:12">
      <c r="F1756" s="198"/>
      <c r="G1756" s="196"/>
      <c r="H1756" s="196"/>
      <c r="I1756" s="196"/>
      <c r="J1756" s="196"/>
      <c r="K1756" s="196"/>
      <c r="L1756" s="197"/>
    </row>
    <row r="1757" spans="6:12">
      <c r="F1757" s="198"/>
      <c r="G1757" s="196"/>
      <c r="H1757" s="196"/>
      <c r="I1757" s="196"/>
      <c r="J1757" s="196"/>
      <c r="K1757" s="196"/>
      <c r="L1757" s="197"/>
    </row>
    <row r="1758" spans="6:12">
      <c r="F1758" s="198"/>
      <c r="G1758" s="196"/>
      <c r="H1758" s="196"/>
      <c r="I1758" s="196"/>
      <c r="J1758" s="196"/>
      <c r="K1758" s="196"/>
      <c r="L1758" s="197"/>
    </row>
    <row r="1759" spans="6:12">
      <c r="F1759" s="198"/>
      <c r="G1759" s="196"/>
      <c r="H1759" s="196"/>
      <c r="I1759" s="196"/>
      <c r="J1759" s="196"/>
      <c r="K1759" s="196"/>
      <c r="L1759" s="197"/>
    </row>
    <row r="1760" spans="6:12">
      <c r="F1760" s="198"/>
      <c r="G1760" s="196"/>
      <c r="H1760" s="196"/>
      <c r="I1760" s="196"/>
      <c r="J1760" s="196"/>
      <c r="K1760" s="196"/>
      <c r="L1760" s="197"/>
    </row>
    <row r="1761" spans="6:12">
      <c r="F1761" s="198"/>
      <c r="G1761" s="196"/>
      <c r="H1761" s="196"/>
      <c r="I1761" s="196"/>
      <c r="J1761" s="196"/>
      <c r="K1761" s="196"/>
      <c r="L1761" s="197"/>
    </row>
    <row r="1762" spans="6:12">
      <c r="F1762" s="198"/>
      <c r="G1762" s="196"/>
      <c r="H1762" s="196"/>
      <c r="I1762" s="196"/>
      <c r="J1762" s="196"/>
      <c r="K1762" s="196"/>
      <c r="L1762" s="197"/>
    </row>
    <row r="1763" spans="6:12">
      <c r="F1763" s="198"/>
      <c r="G1763" s="196"/>
      <c r="H1763" s="196"/>
      <c r="I1763" s="196"/>
      <c r="J1763" s="196"/>
      <c r="K1763" s="196"/>
      <c r="L1763" s="197"/>
    </row>
    <row r="1764" spans="6:12">
      <c r="F1764" s="198"/>
      <c r="G1764" s="196"/>
      <c r="H1764" s="196"/>
      <c r="I1764" s="196"/>
      <c r="J1764" s="196"/>
      <c r="K1764" s="196"/>
      <c r="L1764" s="197"/>
    </row>
    <row r="1765" spans="6:12">
      <c r="F1765" s="198"/>
      <c r="G1765" s="196"/>
      <c r="H1765" s="196"/>
      <c r="I1765" s="196"/>
      <c r="J1765" s="196"/>
      <c r="K1765" s="196"/>
      <c r="L1765" s="197"/>
    </row>
    <row r="1766" spans="6:12">
      <c r="F1766" s="198"/>
      <c r="G1766" s="196"/>
      <c r="H1766" s="196"/>
      <c r="I1766" s="196"/>
      <c r="J1766" s="196"/>
      <c r="K1766" s="196"/>
      <c r="L1766" s="197"/>
    </row>
    <row r="1767" spans="6:12">
      <c r="F1767" s="198"/>
      <c r="G1767" s="196"/>
      <c r="H1767" s="196"/>
      <c r="I1767" s="196"/>
      <c r="J1767" s="196"/>
      <c r="K1767" s="196"/>
      <c r="L1767" s="197"/>
    </row>
    <row r="1768" spans="6:12">
      <c r="F1768" s="198"/>
      <c r="G1768" s="196"/>
      <c r="H1768" s="196"/>
      <c r="I1768" s="196"/>
      <c r="J1768" s="196"/>
      <c r="K1768" s="196"/>
      <c r="L1768" s="197"/>
    </row>
    <row r="1769" spans="6:12">
      <c r="F1769" s="198"/>
      <c r="G1769" s="196"/>
      <c r="H1769" s="196"/>
      <c r="I1769" s="196"/>
      <c r="J1769" s="196"/>
      <c r="K1769" s="196"/>
      <c r="L1769" s="197"/>
    </row>
    <row r="1770" spans="6:12">
      <c r="F1770" s="198"/>
      <c r="G1770" s="196"/>
      <c r="H1770" s="196"/>
      <c r="I1770" s="196"/>
      <c r="J1770" s="196"/>
      <c r="K1770" s="196"/>
      <c r="L1770" s="197"/>
    </row>
    <row r="1771" spans="6:12">
      <c r="F1771" s="198"/>
      <c r="G1771" s="196"/>
      <c r="H1771" s="196"/>
      <c r="I1771" s="196"/>
      <c r="J1771" s="196"/>
      <c r="K1771" s="196"/>
      <c r="L1771" s="197"/>
    </row>
    <row r="1772" spans="6:12">
      <c r="F1772" s="198"/>
      <c r="G1772" s="196"/>
      <c r="H1772" s="196"/>
      <c r="I1772" s="196"/>
      <c r="J1772" s="196"/>
      <c r="K1772" s="196"/>
      <c r="L1772" s="197"/>
    </row>
    <row r="1773" spans="6:12">
      <c r="F1773" s="198"/>
      <c r="G1773" s="196"/>
      <c r="H1773" s="196"/>
      <c r="I1773" s="196"/>
      <c r="J1773" s="196"/>
      <c r="K1773" s="196"/>
      <c r="L1773" s="197"/>
    </row>
    <row r="1774" spans="6:12">
      <c r="F1774" s="198"/>
      <c r="G1774" s="196"/>
      <c r="H1774" s="196"/>
      <c r="I1774" s="196"/>
      <c r="J1774" s="196"/>
      <c r="K1774" s="196"/>
      <c r="L1774" s="197"/>
    </row>
    <row r="1775" spans="6:12">
      <c r="F1775" s="198"/>
      <c r="G1775" s="196"/>
      <c r="H1775" s="196"/>
      <c r="I1775" s="196"/>
      <c r="J1775" s="196"/>
      <c r="K1775" s="196"/>
      <c r="L1775" s="197"/>
    </row>
    <row r="1776" spans="6:12">
      <c r="F1776" s="198"/>
      <c r="G1776" s="196"/>
      <c r="H1776" s="196"/>
      <c r="I1776" s="196"/>
      <c r="J1776" s="196"/>
      <c r="K1776" s="196"/>
      <c r="L1776" s="197"/>
    </row>
    <row r="1777" spans="6:12">
      <c r="F1777" s="198"/>
      <c r="G1777" s="196"/>
      <c r="H1777" s="196"/>
      <c r="I1777" s="196"/>
      <c r="J1777" s="196"/>
      <c r="K1777" s="196"/>
      <c r="L1777" s="197"/>
    </row>
    <row r="1778" spans="6:12">
      <c r="F1778" s="198"/>
      <c r="G1778" s="196"/>
      <c r="H1778" s="196"/>
      <c r="I1778" s="196"/>
      <c r="J1778" s="196"/>
      <c r="K1778" s="196"/>
      <c r="L1778" s="197"/>
    </row>
    <row r="1779" spans="6:12">
      <c r="F1779" s="198"/>
      <c r="G1779" s="196"/>
      <c r="H1779" s="196"/>
      <c r="I1779" s="196"/>
      <c r="J1779" s="196"/>
      <c r="K1779" s="196"/>
      <c r="L1779" s="197"/>
    </row>
    <row r="1780" spans="6:12">
      <c r="F1780" s="198"/>
      <c r="G1780" s="196"/>
      <c r="H1780" s="196"/>
      <c r="I1780" s="196"/>
      <c r="J1780" s="196"/>
      <c r="K1780" s="196"/>
      <c r="L1780" s="197"/>
    </row>
    <row r="1781" spans="6:12">
      <c r="F1781" s="198"/>
      <c r="G1781" s="196"/>
      <c r="H1781" s="196"/>
      <c r="I1781" s="196"/>
      <c r="J1781" s="196"/>
      <c r="K1781" s="196"/>
      <c r="L1781" s="197"/>
    </row>
    <row r="1782" spans="6:12">
      <c r="F1782" s="198"/>
      <c r="G1782" s="196"/>
      <c r="H1782" s="196"/>
      <c r="I1782" s="196"/>
      <c r="J1782" s="196"/>
      <c r="K1782" s="196"/>
      <c r="L1782" s="197"/>
    </row>
    <row r="1783" spans="6:12">
      <c r="F1783" s="198"/>
      <c r="G1783" s="196"/>
      <c r="H1783" s="196"/>
      <c r="I1783" s="196"/>
      <c r="J1783" s="196"/>
      <c r="K1783" s="196"/>
      <c r="L1783" s="197"/>
    </row>
    <row r="1784" spans="6:12">
      <c r="F1784" s="198"/>
      <c r="G1784" s="196"/>
      <c r="H1784" s="196"/>
      <c r="I1784" s="196"/>
      <c r="J1784" s="196"/>
      <c r="K1784" s="196"/>
      <c r="L1784" s="197"/>
    </row>
    <row r="1785" spans="6:12">
      <c r="F1785" s="198"/>
      <c r="G1785" s="196"/>
      <c r="H1785" s="196"/>
      <c r="I1785" s="196"/>
      <c r="J1785" s="196"/>
      <c r="K1785" s="196"/>
      <c r="L1785" s="197"/>
    </row>
    <row r="1786" spans="6:12">
      <c r="F1786" s="198"/>
      <c r="G1786" s="196"/>
      <c r="H1786" s="196"/>
      <c r="I1786" s="196"/>
      <c r="J1786" s="196"/>
      <c r="K1786" s="196"/>
      <c r="L1786" s="197"/>
    </row>
    <row r="1787" spans="6:12">
      <c r="F1787" s="198"/>
      <c r="G1787" s="196"/>
      <c r="H1787" s="196"/>
      <c r="I1787" s="196"/>
      <c r="J1787" s="196"/>
      <c r="K1787" s="196"/>
      <c r="L1787" s="197"/>
    </row>
    <row r="1788" spans="6:12">
      <c r="F1788" s="198"/>
      <c r="G1788" s="196"/>
      <c r="H1788" s="196"/>
      <c r="I1788" s="196"/>
      <c r="J1788" s="196"/>
      <c r="K1788" s="196"/>
      <c r="L1788" s="197"/>
    </row>
    <row r="1789" spans="6:12">
      <c r="F1789" s="198"/>
      <c r="G1789" s="196"/>
      <c r="H1789" s="196"/>
      <c r="I1789" s="196"/>
      <c r="J1789" s="196"/>
      <c r="K1789" s="196"/>
      <c r="L1789" s="197"/>
    </row>
    <row r="1790" spans="6:12">
      <c r="F1790" s="198"/>
      <c r="G1790" s="196"/>
      <c r="H1790" s="196"/>
      <c r="I1790" s="196"/>
      <c r="J1790" s="196"/>
      <c r="K1790" s="196"/>
      <c r="L1790" s="197"/>
    </row>
    <row r="1791" spans="6:12">
      <c r="F1791" s="198"/>
      <c r="G1791" s="196"/>
      <c r="H1791" s="196"/>
      <c r="I1791" s="196"/>
      <c r="J1791" s="196"/>
      <c r="K1791" s="196"/>
      <c r="L1791" s="197"/>
    </row>
    <row r="1792" spans="6:12">
      <c r="F1792" s="198"/>
      <c r="G1792" s="196"/>
      <c r="H1792" s="196"/>
      <c r="I1792" s="196"/>
      <c r="J1792" s="196"/>
      <c r="K1792" s="196"/>
      <c r="L1792" s="197"/>
    </row>
    <row r="1793" spans="6:12">
      <c r="F1793" s="198"/>
      <c r="G1793" s="196"/>
      <c r="H1793" s="196"/>
      <c r="I1793" s="196"/>
      <c r="J1793" s="196"/>
      <c r="K1793" s="196"/>
      <c r="L1793" s="197"/>
    </row>
    <row r="1794" spans="6:12">
      <c r="F1794" s="198"/>
      <c r="G1794" s="196"/>
      <c r="H1794" s="196"/>
      <c r="I1794" s="196"/>
      <c r="J1794" s="196"/>
      <c r="K1794" s="196"/>
      <c r="L1794" s="197"/>
    </row>
    <row r="1795" spans="6:12">
      <c r="F1795" s="198"/>
      <c r="G1795" s="196"/>
      <c r="H1795" s="196"/>
      <c r="I1795" s="196"/>
      <c r="J1795" s="196"/>
      <c r="K1795" s="196"/>
      <c r="L1795" s="197"/>
    </row>
    <row r="1796" spans="6:12">
      <c r="F1796" s="198"/>
      <c r="G1796" s="196"/>
      <c r="H1796" s="196"/>
      <c r="I1796" s="196"/>
      <c r="J1796" s="196"/>
      <c r="K1796" s="196"/>
      <c r="L1796" s="197"/>
    </row>
    <row r="1797" spans="6:12">
      <c r="F1797" s="198"/>
      <c r="G1797" s="196"/>
      <c r="H1797" s="196"/>
      <c r="I1797" s="196"/>
      <c r="J1797" s="196"/>
      <c r="K1797" s="196"/>
      <c r="L1797" s="197"/>
    </row>
    <row r="1798" spans="6:12">
      <c r="F1798" s="198"/>
      <c r="G1798" s="196"/>
      <c r="H1798" s="196"/>
      <c r="I1798" s="196"/>
      <c r="J1798" s="196"/>
      <c r="K1798" s="196"/>
      <c r="L1798" s="197"/>
    </row>
    <row r="1799" spans="6:12">
      <c r="F1799" s="198"/>
      <c r="G1799" s="196"/>
      <c r="H1799" s="196"/>
      <c r="I1799" s="196"/>
      <c r="J1799" s="196"/>
      <c r="K1799" s="196"/>
      <c r="L1799" s="197"/>
    </row>
    <row r="1800" spans="6:12">
      <c r="F1800" s="198"/>
      <c r="G1800" s="196"/>
      <c r="H1800" s="196"/>
      <c r="I1800" s="196"/>
      <c r="J1800" s="196"/>
      <c r="K1800" s="196"/>
      <c r="L1800" s="197"/>
    </row>
    <row r="1801" spans="6:12">
      <c r="F1801" s="198"/>
      <c r="G1801" s="196"/>
      <c r="H1801" s="196"/>
      <c r="I1801" s="196"/>
      <c r="J1801" s="196"/>
      <c r="K1801" s="196"/>
      <c r="L1801" s="197"/>
    </row>
    <row r="1802" spans="6:12">
      <c r="F1802" s="198"/>
      <c r="G1802" s="196"/>
      <c r="H1802" s="196"/>
      <c r="I1802" s="196"/>
      <c r="J1802" s="196"/>
      <c r="K1802" s="196"/>
      <c r="L1802" s="197"/>
    </row>
    <row r="1803" spans="6:12">
      <c r="F1803" s="198"/>
      <c r="G1803" s="196"/>
      <c r="H1803" s="196"/>
      <c r="I1803" s="196"/>
      <c r="J1803" s="196"/>
      <c r="K1803" s="196"/>
      <c r="L1803" s="197"/>
    </row>
    <row r="1804" spans="6:12">
      <c r="F1804" s="198"/>
      <c r="G1804" s="196"/>
      <c r="H1804" s="196"/>
      <c r="I1804" s="196"/>
      <c r="J1804" s="196"/>
      <c r="K1804" s="196"/>
      <c r="L1804" s="197"/>
    </row>
    <row r="1805" spans="6:12">
      <c r="F1805" s="198"/>
      <c r="G1805" s="196"/>
      <c r="H1805" s="196"/>
      <c r="I1805" s="196"/>
      <c r="J1805" s="196"/>
      <c r="K1805" s="196"/>
      <c r="L1805" s="197"/>
    </row>
    <row r="1806" spans="6:12">
      <c r="F1806" s="198"/>
      <c r="G1806" s="196"/>
      <c r="H1806" s="196"/>
      <c r="I1806" s="196"/>
      <c r="J1806" s="196"/>
      <c r="K1806" s="196"/>
      <c r="L1806" s="197"/>
    </row>
    <row r="1807" spans="6:12">
      <c r="F1807" s="198"/>
      <c r="G1807" s="196"/>
      <c r="H1807" s="196"/>
      <c r="I1807" s="196"/>
      <c r="J1807" s="196"/>
      <c r="K1807" s="196"/>
      <c r="L1807" s="197"/>
    </row>
    <row r="1808" spans="6:12">
      <c r="F1808" s="198"/>
      <c r="G1808" s="196"/>
      <c r="H1808" s="196"/>
      <c r="I1808" s="196"/>
      <c r="J1808" s="196"/>
      <c r="K1808" s="196"/>
      <c r="L1808" s="197"/>
    </row>
    <row r="1809" spans="6:12">
      <c r="F1809" s="198"/>
      <c r="G1809" s="196"/>
      <c r="H1809" s="196"/>
      <c r="I1809" s="196"/>
      <c r="J1809" s="196"/>
      <c r="K1809" s="196"/>
      <c r="L1809" s="197"/>
    </row>
    <row r="1810" spans="6:12">
      <c r="F1810" s="198"/>
      <c r="G1810" s="196"/>
      <c r="H1810" s="196"/>
      <c r="I1810" s="196"/>
      <c r="J1810" s="196"/>
      <c r="K1810" s="196"/>
      <c r="L1810" s="197"/>
    </row>
    <row r="1811" spans="6:12">
      <c r="F1811" s="198"/>
      <c r="G1811" s="196"/>
      <c r="H1811" s="196"/>
      <c r="I1811" s="196"/>
      <c r="J1811" s="196"/>
      <c r="K1811" s="196"/>
      <c r="L1811" s="197"/>
    </row>
    <row r="1812" spans="6:12">
      <c r="F1812" s="198"/>
      <c r="G1812" s="196"/>
      <c r="H1812" s="196"/>
      <c r="I1812" s="196"/>
      <c r="J1812" s="196"/>
      <c r="K1812" s="196"/>
      <c r="L1812" s="197"/>
    </row>
    <row r="1813" spans="6:12">
      <c r="F1813" s="198"/>
      <c r="G1813" s="196"/>
      <c r="H1813" s="196"/>
      <c r="I1813" s="196"/>
      <c r="J1813" s="196"/>
      <c r="K1813" s="196"/>
      <c r="L1813" s="197"/>
    </row>
    <row r="1814" spans="6:12">
      <c r="F1814" s="198"/>
      <c r="G1814" s="196"/>
      <c r="H1814" s="196"/>
      <c r="I1814" s="196"/>
      <c r="J1814" s="196"/>
      <c r="K1814" s="196"/>
      <c r="L1814" s="197"/>
    </row>
    <row r="1815" spans="6:12">
      <c r="F1815" s="198"/>
      <c r="G1815" s="196"/>
      <c r="H1815" s="196"/>
      <c r="I1815" s="196"/>
      <c r="J1815" s="196"/>
      <c r="K1815" s="196"/>
      <c r="L1815" s="197"/>
    </row>
    <row r="1816" spans="6:12">
      <c r="F1816" s="198"/>
      <c r="G1816" s="196"/>
      <c r="H1816" s="196"/>
      <c r="I1816" s="196"/>
      <c r="J1816" s="196"/>
      <c r="K1816" s="196"/>
      <c r="L1816" s="197"/>
    </row>
    <row r="1817" spans="6:12">
      <c r="F1817" s="198"/>
      <c r="G1817" s="196"/>
      <c r="H1817" s="196"/>
      <c r="I1817" s="196"/>
      <c r="J1817" s="196"/>
      <c r="K1817" s="196"/>
      <c r="L1817" s="197"/>
    </row>
    <row r="1818" spans="6:12">
      <c r="F1818" s="198"/>
      <c r="G1818" s="196"/>
      <c r="H1818" s="196"/>
      <c r="I1818" s="196"/>
      <c r="J1818" s="196"/>
      <c r="K1818" s="196"/>
      <c r="L1818" s="197"/>
    </row>
    <row r="1819" spans="6:12">
      <c r="F1819" s="198"/>
      <c r="G1819" s="196"/>
      <c r="H1819" s="196"/>
      <c r="I1819" s="196"/>
      <c r="J1819" s="196"/>
      <c r="K1819" s="196"/>
      <c r="L1819" s="197"/>
    </row>
    <row r="1820" spans="6:12">
      <c r="F1820" s="198"/>
      <c r="G1820" s="196"/>
      <c r="H1820" s="196"/>
      <c r="I1820" s="196"/>
      <c r="J1820" s="196"/>
      <c r="K1820" s="196"/>
      <c r="L1820" s="197"/>
    </row>
    <row r="1821" spans="6:12">
      <c r="F1821" s="198"/>
      <c r="G1821" s="196"/>
      <c r="H1821" s="196"/>
      <c r="I1821" s="196"/>
      <c r="J1821" s="196"/>
      <c r="K1821" s="196"/>
      <c r="L1821" s="197"/>
    </row>
    <row r="1822" spans="6:12">
      <c r="F1822" s="198"/>
      <c r="G1822" s="196"/>
      <c r="H1822" s="196"/>
      <c r="I1822" s="196"/>
      <c r="J1822" s="196"/>
      <c r="K1822" s="196"/>
      <c r="L1822" s="197"/>
    </row>
    <row r="1823" spans="6:12">
      <c r="F1823" s="198"/>
      <c r="G1823" s="196"/>
      <c r="H1823" s="196"/>
      <c r="I1823" s="196"/>
      <c r="J1823" s="196"/>
      <c r="K1823" s="196"/>
      <c r="L1823" s="197"/>
    </row>
    <row r="1824" spans="6:12">
      <c r="F1824" s="198"/>
      <c r="G1824" s="196"/>
      <c r="H1824" s="196"/>
      <c r="I1824" s="196"/>
      <c r="J1824" s="196"/>
      <c r="K1824" s="196"/>
      <c r="L1824" s="197"/>
    </row>
    <row r="1825" spans="6:12">
      <c r="F1825" s="198"/>
      <c r="G1825" s="196"/>
      <c r="H1825" s="196"/>
      <c r="I1825" s="196"/>
      <c r="J1825" s="196"/>
      <c r="K1825" s="196"/>
      <c r="L1825" s="197"/>
    </row>
    <row r="1826" spans="6:12">
      <c r="F1826" s="198"/>
      <c r="G1826" s="196"/>
      <c r="H1826" s="196"/>
      <c r="I1826" s="196"/>
      <c r="J1826" s="196"/>
      <c r="K1826" s="196"/>
      <c r="L1826" s="197"/>
    </row>
    <row r="1827" spans="6:12">
      <c r="F1827" s="198"/>
      <c r="G1827" s="196"/>
      <c r="H1827" s="196"/>
      <c r="I1827" s="196"/>
      <c r="J1827" s="196"/>
      <c r="K1827" s="196"/>
      <c r="L1827" s="197"/>
    </row>
    <row r="1828" spans="6:12">
      <c r="F1828" s="198"/>
      <c r="G1828" s="196"/>
      <c r="H1828" s="196"/>
      <c r="I1828" s="196"/>
      <c r="J1828" s="196"/>
      <c r="K1828" s="196"/>
      <c r="L1828" s="197"/>
    </row>
    <row r="1829" spans="6:12">
      <c r="F1829" s="198"/>
      <c r="G1829" s="196"/>
      <c r="H1829" s="196"/>
      <c r="I1829" s="196"/>
      <c r="J1829" s="196"/>
      <c r="K1829" s="196"/>
      <c r="L1829" s="197"/>
    </row>
    <row r="1830" spans="6:12">
      <c r="F1830" s="198"/>
      <c r="G1830" s="196"/>
      <c r="H1830" s="196"/>
      <c r="I1830" s="196"/>
      <c r="J1830" s="196"/>
      <c r="K1830" s="196"/>
      <c r="L1830" s="197"/>
    </row>
    <row r="1831" spans="6:12">
      <c r="F1831" s="198"/>
      <c r="G1831" s="196"/>
      <c r="H1831" s="196"/>
      <c r="I1831" s="196"/>
      <c r="J1831" s="196"/>
      <c r="K1831" s="196"/>
      <c r="L1831" s="197"/>
    </row>
    <row r="1832" spans="6:12">
      <c r="F1832" s="198"/>
      <c r="G1832" s="196"/>
      <c r="H1832" s="196"/>
      <c r="I1832" s="196"/>
      <c r="J1832" s="196"/>
      <c r="K1832" s="196"/>
      <c r="L1832" s="197"/>
    </row>
    <row r="1833" spans="6:12">
      <c r="F1833" s="198"/>
      <c r="G1833" s="196"/>
      <c r="H1833" s="196"/>
      <c r="I1833" s="196"/>
      <c r="J1833" s="196"/>
      <c r="K1833" s="196"/>
      <c r="L1833" s="197"/>
    </row>
    <row r="1834" spans="6:12">
      <c r="F1834" s="198"/>
      <c r="G1834" s="196"/>
      <c r="H1834" s="196"/>
      <c r="I1834" s="196"/>
      <c r="J1834" s="196"/>
      <c r="K1834" s="196"/>
      <c r="L1834" s="197"/>
    </row>
    <row r="1835" spans="6:12">
      <c r="F1835" s="198"/>
      <c r="G1835" s="196"/>
      <c r="H1835" s="196"/>
      <c r="I1835" s="196"/>
      <c r="J1835" s="196"/>
      <c r="K1835" s="196"/>
      <c r="L1835" s="197"/>
    </row>
    <row r="1836" spans="6:12">
      <c r="F1836" s="198"/>
      <c r="G1836" s="196"/>
      <c r="H1836" s="196"/>
      <c r="I1836" s="196"/>
      <c r="J1836" s="196"/>
      <c r="K1836" s="196"/>
      <c r="L1836" s="197"/>
    </row>
    <row r="1837" spans="6:12">
      <c r="F1837" s="198"/>
      <c r="G1837" s="196"/>
      <c r="H1837" s="196"/>
      <c r="I1837" s="196"/>
      <c r="J1837" s="196"/>
      <c r="K1837" s="196"/>
      <c r="L1837" s="197"/>
    </row>
    <row r="1838" spans="6:12">
      <c r="F1838" s="198"/>
      <c r="G1838" s="196"/>
      <c r="H1838" s="196"/>
      <c r="I1838" s="196"/>
      <c r="J1838" s="196"/>
      <c r="K1838" s="196"/>
      <c r="L1838" s="197"/>
    </row>
    <row r="1839" spans="6:12">
      <c r="F1839" s="198"/>
      <c r="G1839" s="196"/>
      <c r="H1839" s="196"/>
      <c r="I1839" s="196"/>
      <c r="J1839" s="196"/>
      <c r="K1839" s="196"/>
      <c r="L1839" s="197"/>
    </row>
    <row r="1840" spans="6:12">
      <c r="F1840" s="198"/>
      <c r="G1840" s="196"/>
      <c r="H1840" s="196"/>
      <c r="I1840" s="196"/>
      <c r="J1840" s="196"/>
      <c r="K1840" s="196"/>
      <c r="L1840" s="197"/>
    </row>
    <row r="1841" spans="6:12">
      <c r="F1841" s="198"/>
      <c r="G1841" s="196"/>
      <c r="H1841" s="196"/>
      <c r="I1841" s="196"/>
      <c r="J1841" s="196"/>
      <c r="K1841" s="196"/>
      <c r="L1841" s="197"/>
    </row>
    <row r="1842" spans="6:12">
      <c r="F1842" s="198"/>
      <c r="G1842" s="196"/>
      <c r="H1842" s="196"/>
      <c r="I1842" s="196"/>
      <c r="J1842" s="196"/>
      <c r="K1842" s="196"/>
      <c r="L1842" s="197"/>
    </row>
    <row r="1843" spans="6:12">
      <c r="F1843" s="198"/>
      <c r="G1843" s="196"/>
      <c r="H1843" s="196"/>
      <c r="I1843" s="196"/>
      <c r="J1843" s="196"/>
      <c r="K1843" s="196"/>
      <c r="L1843" s="197"/>
    </row>
    <row r="1844" spans="6:12">
      <c r="F1844" s="198"/>
      <c r="G1844" s="196"/>
      <c r="H1844" s="196"/>
      <c r="I1844" s="196"/>
      <c r="J1844" s="196"/>
      <c r="K1844" s="196"/>
      <c r="L1844" s="197"/>
    </row>
    <row r="1845" spans="6:12">
      <c r="F1845" s="198"/>
      <c r="G1845" s="196"/>
      <c r="H1845" s="196"/>
      <c r="I1845" s="196"/>
      <c r="J1845" s="196"/>
      <c r="K1845" s="196"/>
      <c r="L1845" s="197"/>
    </row>
    <row r="1846" spans="6:12">
      <c r="F1846" s="198"/>
      <c r="G1846" s="196"/>
      <c r="H1846" s="196"/>
      <c r="I1846" s="196"/>
      <c r="J1846" s="196"/>
      <c r="K1846" s="196"/>
      <c r="L1846" s="197"/>
    </row>
    <row r="1847" spans="6:12">
      <c r="F1847" s="198"/>
      <c r="G1847" s="196"/>
      <c r="H1847" s="196"/>
      <c r="I1847" s="196"/>
      <c r="J1847" s="196"/>
      <c r="K1847" s="196"/>
      <c r="L1847" s="197"/>
    </row>
    <row r="1848" spans="6:12">
      <c r="F1848" s="198"/>
      <c r="G1848" s="196"/>
      <c r="H1848" s="196"/>
      <c r="I1848" s="196"/>
      <c r="J1848" s="196"/>
      <c r="K1848" s="196"/>
      <c r="L1848" s="197"/>
    </row>
    <row r="1849" spans="6:12">
      <c r="F1849" s="198"/>
      <c r="G1849" s="196"/>
      <c r="H1849" s="196"/>
      <c r="I1849" s="196"/>
      <c r="J1849" s="196"/>
      <c r="K1849" s="196"/>
      <c r="L1849" s="197"/>
    </row>
    <row r="1850" spans="6:12">
      <c r="F1850" s="198"/>
      <c r="G1850" s="196"/>
      <c r="H1850" s="196"/>
      <c r="I1850" s="196"/>
      <c r="J1850" s="196"/>
      <c r="K1850" s="196"/>
      <c r="L1850" s="197"/>
    </row>
    <row r="1851" spans="6:12">
      <c r="F1851" s="198"/>
      <c r="G1851" s="196"/>
      <c r="H1851" s="196"/>
      <c r="I1851" s="196"/>
      <c r="J1851" s="196"/>
      <c r="K1851" s="196"/>
      <c r="L1851" s="197"/>
    </row>
    <row r="1852" spans="6:12">
      <c r="F1852" s="198"/>
      <c r="G1852" s="196"/>
      <c r="H1852" s="196"/>
      <c r="I1852" s="196"/>
      <c r="J1852" s="196"/>
      <c r="K1852" s="196"/>
      <c r="L1852" s="197"/>
    </row>
    <row r="1853" spans="6:12">
      <c r="F1853" s="198"/>
      <c r="G1853" s="196"/>
      <c r="H1853" s="196"/>
      <c r="I1853" s="196"/>
      <c r="J1853" s="196"/>
      <c r="K1853" s="196"/>
      <c r="L1853" s="197"/>
    </row>
    <row r="1854" spans="6:12">
      <c r="F1854" s="198"/>
      <c r="G1854" s="196"/>
      <c r="H1854" s="196"/>
      <c r="I1854" s="196"/>
      <c r="J1854" s="196"/>
      <c r="K1854" s="196"/>
      <c r="L1854" s="197"/>
    </row>
    <row r="1855" spans="6:12">
      <c r="F1855" s="198"/>
      <c r="G1855" s="196"/>
      <c r="H1855" s="196"/>
      <c r="I1855" s="196"/>
      <c r="J1855" s="196"/>
      <c r="K1855" s="196"/>
      <c r="L1855" s="197"/>
    </row>
    <row r="1856" spans="6:12">
      <c r="F1856" s="198"/>
      <c r="G1856" s="196"/>
      <c r="H1856" s="196"/>
      <c r="I1856" s="196"/>
      <c r="J1856" s="196"/>
      <c r="K1856" s="196"/>
      <c r="L1856" s="197"/>
    </row>
    <row r="1857" spans="6:12">
      <c r="F1857" s="198"/>
      <c r="G1857" s="196"/>
      <c r="H1857" s="196"/>
      <c r="I1857" s="196"/>
      <c r="J1857" s="196"/>
      <c r="K1857" s="196"/>
      <c r="L1857" s="197"/>
    </row>
    <row r="1858" spans="6:12">
      <c r="F1858" s="198"/>
      <c r="G1858" s="196"/>
      <c r="H1858" s="196"/>
      <c r="I1858" s="196"/>
      <c r="J1858" s="196"/>
      <c r="K1858" s="196"/>
      <c r="L1858" s="197"/>
    </row>
    <row r="1859" spans="6:12">
      <c r="F1859" s="198"/>
      <c r="G1859" s="196"/>
      <c r="H1859" s="196"/>
      <c r="I1859" s="196"/>
      <c r="J1859" s="196"/>
      <c r="K1859" s="196"/>
      <c r="L1859" s="197"/>
    </row>
    <row r="1860" spans="6:12">
      <c r="F1860" s="198"/>
      <c r="G1860" s="196"/>
      <c r="H1860" s="196"/>
      <c r="I1860" s="196"/>
      <c r="J1860" s="196"/>
      <c r="K1860" s="196"/>
      <c r="L1860" s="197"/>
    </row>
    <row r="1861" spans="6:12">
      <c r="F1861" s="198"/>
      <c r="G1861" s="196"/>
      <c r="H1861" s="196"/>
      <c r="I1861" s="196"/>
      <c r="J1861" s="196"/>
      <c r="K1861" s="196"/>
      <c r="L1861" s="197"/>
    </row>
    <row r="1862" spans="6:12">
      <c r="F1862" s="198"/>
      <c r="G1862" s="196"/>
      <c r="H1862" s="196"/>
      <c r="I1862" s="196"/>
      <c r="J1862" s="196"/>
      <c r="K1862" s="196"/>
      <c r="L1862" s="197"/>
    </row>
    <row r="1863" spans="6:12">
      <c r="F1863" s="198"/>
      <c r="G1863" s="196"/>
      <c r="H1863" s="196"/>
      <c r="I1863" s="196"/>
      <c r="J1863" s="196"/>
      <c r="K1863" s="196"/>
      <c r="L1863" s="197"/>
    </row>
    <row r="1864" spans="6:12">
      <c r="F1864" s="198"/>
      <c r="G1864" s="196"/>
      <c r="H1864" s="196"/>
      <c r="I1864" s="196"/>
      <c r="J1864" s="196"/>
      <c r="K1864" s="196"/>
      <c r="L1864" s="197"/>
    </row>
    <row r="1865" spans="6:12">
      <c r="F1865" s="198"/>
      <c r="G1865" s="196"/>
      <c r="H1865" s="196"/>
      <c r="I1865" s="196"/>
      <c r="J1865" s="196"/>
      <c r="K1865" s="196"/>
      <c r="L1865" s="197"/>
    </row>
    <row r="1866" spans="6:12">
      <c r="F1866" s="198"/>
      <c r="G1866" s="196"/>
      <c r="H1866" s="196"/>
      <c r="I1866" s="196"/>
      <c r="J1866" s="196"/>
      <c r="K1866" s="196"/>
      <c r="L1866" s="197"/>
    </row>
    <row r="1867" spans="6:12">
      <c r="F1867" s="198"/>
      <c r="G1867" s="196"/>
      <c r="H1867" s="196"/>
      <c r="I1867" s="196"/>
      <c r="J1867" s="196"/>
      <c r="K1867" s="196"/>
      <c r="L1867" s="197"/>
    </row>
    <row r="1868" spans="6:12">
      <c r="F1868" s="198"/>
      <c r="G1868" s="196"/>
      <c r="H1868" s="196"/>
      <c r="I1868" s="196"/>
      <c r="J1868" s="196"/>
      <c r="K1868" s="196"/>
      <c r="L1868" s="197"/>
    </row>
    <row r="1869" spans="6:12">
      <c r="F1869" s="198"/>
      <c r="G1869" s="196"/>
      <c r="H1869" s="196"/>
      <c r="I1869" s="196"/>
      <c r="J1869" s="196"/>
      <c r="K1869" s="196"/>
      <c r="L1869" s="197"/>
    </row>
    <row r="1870" spans="6:12">
      <c r="F1870" s="198"/>
      <c r="G1870" s="196"/>
      <c r="H1870" s="196"/>
      <c r="I1870" s="196"/>
      <c r="J1870" s="196"/>
      <c r="K1870" s="196"/>
      <c r="L1870" s="197"/>
    </row>
    <row r="1871" spans="6:12">
      <c r="F1871" s="198"/>
      <c r="G1871" s="196"/>
      <c r="H1871" s="196"/>
      <c r="I1871" s="196"/>
      <c r="J1871" s="196"/>
      <c r="K1871" s="196"/>
      <c r="L1871" s="197"/>
    </row>
    <row r="1872" spans="6:12">
      <c r="F1872" s="198"/>
      <c r="G1872" s="196"/>
      <c r="H1872" s="196"/>
      <c r="I1872" s="196"/>
      <c r="J1872" s="196"/>
      <c r="K1872" s="196"/>
      <c r="L1872" s="197"/>
    </row>
    <row r="1873" spans="6:12">
      <c r="F1873" s="198"/>
      <c r="G1873" s="196"/>
      <c r="H1873" s="196"/>
      <c r="I1873" s="196"/>
      <c r="J1873" s="196"/>
      <c r="K1873" s="196"/>
      <c r="L1873" s="197"/>
    </row>
    <row r="1874" spans="6:12">
      <c r="F1874" s="198"/>
      <c r="G1874" s="196"/>
      <c r="H1874" s="196"/>
      <c r="I1874" s="196"/>
      <c r="J1874" s="196"/>
      <c r="K1874" s="196"/>
      <c r="L1874" s="197"/>
    </row>
    <row r="1875" spans="6:12">
      <c r="F1875" s="198"/>
      <c r="G1875" s="196"/>
      <c r="H1875" s="196"/>
      <c r="I1875" s="196"/>
      <c r="J1875" s="196"/>
      <c r="K1875" s="196"/>
      <c r="L1875" s="197"/>
    </row>
    <row r="1876" spans="6:12">
      <c r="F1876" s="198"/>
      <c r="G1876" s="196"/>
      <c r="H1876" s="196"/>
      <c r="I1876" s="196"/>
      <c r="J1876" s="196"/>
      <c r="K1876" s="196"/>
      <c r="L1876" s="197"/>
    </row>
    <row r="1877" spans="6:12">
      <c r="F1877" s="198"/>
      <c r="G1877" s="196"/>
      <c r="H1877" s="196"/>
      <c r="I1877" s="196"/>
      <c r="J1877" s="196"/>
      <c r="K1877" s="196"/>
      <c r="L1877" s="197"/>
    </row>
    <row r="1878" spans="6:12">
      <c r="F1878" s="198"/>
      <c r="G1878" s="196"/>
      <c r="H1878" s="196"/>
      <c r="I1878" s="196"/>
      <c r="J1878" s="196"/>
      <c r="K1878" s="196"/>
      <c r="L1878" s="197"/>
    </row>
    <row r="1879" spans="6:12">
      <c r="F1879" s="198"/>
      <c r="G1879" s="196"/>
      <c r="H1879" s="196"/>
      <c r="I1879" s="196"/>
      <c r="J1879" s="196"/>
      <c r="K1879" s="196"/>
      <c r="L1879" s="197"/>
    </row>
    <row r="1880" spans="6:12">
      <c r="F1880" s="198"/>
      <c r="G1880" s="196"/>
      <c r="H1880" s="196"/>
      <c r="I1880" s="196"/>
      <c r="J1880" s="196"/>
      <c r="K1880" s="196"/>
      <c r="L1880" s="197"/>
    </row>
    <row r="1881" spans="6:12">
      <c r="F1881" s="198"/>
      <c r="G1881" s="196"/>
      <c r="H1881" s="196"/>
      <c r="I1881" s="196"/>
      <c r="J1881" s="196"/>
      <c r="K1881" s="196"/>
      <c r="L1881" s="197"/>
    </row>
    <row r="1882" spans="6:12">
      <c r="F1882" s="198"/>
      <c r="G1882" s="196"/>
      <c r="H1882" s="196"/>
      <c r="I1882" s="196"/>
      <c r="J1882" s="196"/>
      <c r="K1882" s="196"/>
      <c r="L1882" s="197"/>
    </row>
    <row r="1883" spans="6:12">
      <c r="F1883" s="198"/>
      <c r="G1883" s="196"/>
      <c r="H1883" s="196"/>
      <c r="I1883" s="196"/>
      <c r="J1883" s="196"/>
      <c r="K1883" s="196"/>
      <c r="L1883" s="197"/>
    </row>
    <row r="1884" spans="6:12">
      <c r="F1884" s="198"/>
      <c r="G1884" s="196"/>
      <c r="H1884" s="196"/>
      <c r="I1884" s="196"/>
      <c r="J1884" s="196"/>
      <c r="K1884" s="196"/>
      <c r="L1884" s="197"/>
    </row>
    <row r="1885" spans="6:12">
      <c r="F1885" s="198"/>
      <c r="G1885" s="196"/>
      <c r="H1885" s="196"/>
      <c r="I1885" s="196"/>
      <c r="J1885" s="196"/>
      <c r="K1885" s="196"/>
      <c r="L1885" s="197"/>
    </row>
    <row r="1886" spans="6:12">
      <c r="F1886" s="198"/>
      <c r="G1886" s="196"/>
      <c r="H1886" s="196"/>
      <c r="I1886" s="196"/>
      <c r="J1886" s="196"/>
      <c r="K1886" s="196"/>
      <c r="L1886" s="197"/>
    </row>
    <row r="1887" spans="6:12">
      <c r="F1887" s="198"/>
      <c r="G1887" s="196"/>
      <c r="H1887" s="196"/>
      <c r="I1887" s="196"/>
      <c r="J1887" s="196"/>
      <c r="K1887" s="196"/>
      <c r="L1887" s="197"/>
    </row>
    <row r="1888" spans="6:12">
      <c r="F1888" s="198"/>
      <c r="G1888" s="196"/>
      <c r="H1888" s="196"/>
      <c r="I1888" s="196"/>
      <c r="J1888" s="196"/>
      <c r="K1888" s="196"/>
      <c r="L1888" s="197"/>
    </row>
    <row r="1889" spans="6:12">
      <c r="F1889" s="198"/>
      <c r="G1889" s="196"/>
      <c r="H1889" s="196"/>
      <c r="I1889" s="196"/>
      <c r="J1889" s="196"/>
      <c r="K1889" s="196"/>
      <c r="L1889" s="197"/>
    </row>
    <row r="1890" spans="6:12">
      <c r="F1890" s="198"/>
      <c r="G1890" s="196"/>
      <c r="H1890" s="196"/>
      <c r="I1890" s="196"/>
      <c r="J1890" s="196"/>
      <c r="K1890" s="196"/>
      <c r="L1890" s="197"/>
    </row>
    <row r="1891" spans="6:12">
      <c r="F1891" s="198"/>
      <c r="G1891" s="196"/>
      <c r="H1891" s="196"/>
      <c r="I1891" s="196"/>
      <c r="J1891" s="196"/>
      <c r="K1891" s="196"/>
      <c r="L1891" s="197"/>
    </row>
    <row r="1892" spans="6:12">
      <c r="F1892" s="198"/>
      <c r="G1892" s="196"/>
      <c r="H1892" s="196"/>
      <c r="I1892" s="196"/>
      <c r="J1892" s="196"/>
      <c r="K1892" s="196"/>
      <c r="L1892" s="197"/>
    </row>
    <row r="1893" spans="6:12">
      <c r="F1893" s="198"/>
      <c r="G1893" s="196"/>
      <c r="H1893" s="196"/>
      <c r="I1893" s="196"/>
      <c r="J1893" s="196"/>
      <c r="K1893" s="196"/>
      <c r="L1893" s="197"/>
    </row>
    <row r="1894" spans="6:12">
      <c r="F1894" s="198"/>
      <c r="G1894" s="196"/>
      <c r="H1894" s="196"/>
      <c r="I1894" s="196"/>
      <c r="J1894" s="196"/>
      <c r="K1894" s="196"/>
      <c r="L1894" s="197"/>
    </row>
    <row r="1895" spans="6:12">
      <c r="F1895" s="198"/>
      <c r="G1895" s="196"/>
      <c r="H1895" s="196"/>
      <c r="I1895" s="196"/>
      <c r="J1895" s="196"/>
      <c r="K1895" s="196"/>
      <c r="L1895" s="197"/>
    </row>
    <row r="1896" spans="6:12">
      <c r="F1896" s="198"/>
      <c r="G1896" s="196"/>
      <c r="H1896" s="196"/>
      <c r="I1896" s="196"/>
      <c r="J1896" s="196"/>
      <c r="K1896" s="196"/>
      <c r="L1896" s="197"/>
    </row>
    <row r="1897" spans="6:12">
      <c r="F1897" s="198"/>
      <c r="G1897" s="196"/>
      <c r="H1897" s="196"/>
      <c r="I1897" s="196"/>
      <c r="J1897" s="196"/>
      <c r="K1897" s="196"/>
      <c r="L1897" s="197"/>
    </row>
    <row r="1898" spans="6:12">
      <c r="F1898" s="198"/>
      <c r="G1898" s="196"/>
      <c r="H1898" s="196"/>
      <c r="I1898" s="196"/>
      <c r="J1898" s="196"/>
      <c r="K1898" s="196"/>
      <c r="L1898" s="197"/>
    </row>
    <row r="1899" spans="6:12">
      <c r="F1899" s="198"/>
      <c r="G1899" s="196"/>
      <c r="H1899" s="196"/>
      <c r="I1899" s="196"/>
      <c r="J1899" s="196"/>
      <c r="K1899" s="196"/>
      <c r="L1899" s="197"/>
    </row>
    <row r="1900" spans="6:12">
      <c r="F1900" s="198"/>
      <c r="G1900" s="196"/>
      <c r="H1900" s="196"/>
      <c r="I1900" s="196"/>
      <c r="J1900" s="196"/>
      <c r="K1900" s="196"/>
      <c r="L1900" s="197"/>
    </row>
    <row r="1901" spans="6:12">
      <c r="F1901" s="198"/>
      <c r="G1901" s="196"/>
      <c r="H1901" s="196"/>
      <c r="I1901" s="196"/>
      <c r="J1901" s="196"/>
      <c r="K1901" s="196"/>
      <c r="L1901" s="197"/>
    </row>
    <row r="1902" spans="6:12">
      <c r="F1902" s="198"/>
      <c r="G1902" s="196"/>
      <c r="H1902" s="196"/>
      <c r="I1902" s="196"/>
      <c r="J1902" s="196"/>
      <c r="K1902" s="196"/>
      <c r="L1902" s="197"/>
    </row>
    <row r="1903" spans="6:12">
      <c r="F1903" s="198"/>
      <c r="G1903" s="196"/>
      <c r="H1903" s="196"/>
      <c r="I1903" s="196"/>
      <c r="J1903" s="196"/>
      <c r="K1903" s="196"/>
      <c r="L1903" s="197"/>
    </row>
    <row r="1904" spans="6:12">
      <c r="F1904" s="198"/>
      <c r="G1904" s="196"/>
      <c r="H1904" s="196"/>
      <c r="I1904" s="196"/>
      <c r="J1904" s="196"/>
      <c r="K1904" s="196"/>
      <c r="L1904" s="197"/>
    </row>
    <row r="1905" spans="6:12">
      <c r="F1905" s="198"/>
      <c r="G1905" s="196"/>
      <c r="H1905" s="196"/>
      <c r="I1905" s="196"/>
      <c r="J1905" s="196"/>
      <c r="K1905" s="196"/>
      <c r="L1905" s="197"/>
    </row>
    <row r="1906" spans="6:12">
      <c r="F1906" s="198"/>
      <c r="G1906" s="196"/>
      <c r="H1906" s="196"/>
      <c r="I1906" s="196"/>
      <c r="J1906" s="196"/>
      <c r="K1906" s="196"/>
      <c r="L1906" s="197"/>
    </row>
    <row r="1907" spans="6:12">
      <c r="F1907" s="198"/>
      <c r="G1907" s="196"/>
      <c r="H1907" s="196"/>
      <c r="I1907" s="196"/>
      <c r="J1907" s="196"/>
      <c r="K1907" s="196"/>
      <c r="L1907" s="197"/>
    </row>
    <row r="1908" spans="6:12">
      <c r="F1908" s="198"/>
      <c r="G1908" s="196"/>
      <c r="H1908" s="196"/>
      <c r="I1908" s="196"/>
      <c r="J1908" s="196"/>
      <c r="K1908" s="196"/>
      <c r="L1908" s="197"/>
    </row>
    <row r="1909" spans="6:12">
      <c r="F1909" s="198"/>
      <c r="G1909" s="196"/>
      <c r="H1909" s="196"/>
      <c r="I1909" s="196"/>
      <c r="J1909" s="196"/>
      <c r="K1909" s="196"/>
      <c r="L1909" s="197"/>
    </row>
    <row r="1910" spans="6:12">
      <c r="F1910" s="198"/>
      <c r="G1910" s="196"/>
      <c r="H1910" s="196"/>
      <c r="I1910" s="196"/>
      <c r="J1910" s="196"/>
      <c r="K1910" s="196"/>
      <c r="L1910" s="197"/>
    </row>
    <row r="1911" spans="6:12">
      <c r="F1911" s="198"/>
      <c r="G1911" s="196"/>
      <c r="H1911" s="196"/>
      <c r="I1911" s="196"/>
      <c r="J1911" s="196"/>
      <c r="K1911" s="196"/>
      <c r="L1911" s="197"/>
    </row>
    <row r="1912" spans="6:12">
      <c r="F1912" s="198"/>
      <c r="G1912" s="196"/>
      <c r="H1912" s="196"/>
      <c r="I1912" s="196"/>
      <c r="J1912" s="196"/>
      <c r="K1912" s="196"/>
      <c r="L1912" s="197"/>
    </row>
    <row r="1913" spans="6:12">
      <c r="F1913" s="198"/>
      <c r="G1913" s="196"/>
      <c r="H1913" s="196"/>
      <c r="I1913" s="196"/>
      <c r="J1913" s="196"/>
      <c r="K1913" s="196"/>
      <c r="L1913" s="197"/>
    </row>
    <row r="1914" spans="6:12">
      <c r="F1914" s="198"/>
      <c r="G1914" s="196"/>
      <c r="H1914" s="196"/>
      <c r="I1914" s="196"/>
      <c r="J1914" s="196"/>
      <c r="K1914" s="196"/>
      <c r="L1914" s="197"/>
    </row>
    <row r="1915" spans="6:12">
      <c r="F1915" s="198"/>
      <c r="G1915" s="196"/>
      <c r="H1915" s="196"/>
      <c r="I1915" s="196"/>
      <c r="J1915" s="196"/>
      <c r="K1915" s="196"/>
      <c r="L1915" s="197"/>
    </row>
    <row r="1916" spans="6:12">
      <c r="F1916" s="198"/>
      <c r="G1916" s="196"/>
      <c r="H1916" s="196"/>
      <c r="I1916" s="196"/>
      <c r="J1916" s="196"/>
      <c r="K1916" s="196"/>
      <c r="L1916" s="197"/>
    </row>
    <row r="1917" spans="6:12">
      <c r="F1917" s="198"/>
      <c r="G1917" s="196"/>
      <c r="H1917" s="196"/>
      <c r="I1917" s="196"/>
      <c r="J1917" s="196"/>
      <c r="K1917" s="196"/>
      <c r="L1917" s="197"/>
    </row>
    <row r="1918" spans="6:12">
      <c r="F1918" s="198"/>
      <c r="G1918" s="196"/>
      <c r="H1918" s="196"/>
      <c r="I1918" s="196"/>
      <c r="J1918" s="196"/>
      <c r="K1918" s="196"/>
      <c r="L1918" s="197"/>
    </row>
    <row r="1919" spans="6:12">
      <c r="F1919" s="198"/>
      <c r="G1919" s="196"/>
      <c r="H1919" s="196"/>
      <c r="I1919" s="196"/>
      <c r="J1919" s="196"/>
      <c r="K1919" s="196"/>
      <c r="L1919" s="197"/>
    </row>
    <row r="1920" spans="6:12">
      <c r="F1920" s="198"/>
      <c r="G1920" s="196"/>
      <c r="H1920" s="196"/>
      <c r="I1920" s="196"/>
      <c r="J1920" s="196"/>
      <c r="K1920" s="196"/>
      <c r="L1920" s="197"/>
    </row>
    <row r="1921" spans="6:12">
      <c r="F1921" s="198"/>
      <c r="G1921" s="196"/>
      <c r="H1921" s="196"/>
      <c r="I1921" s="196"/>
      <c r="J1921" s="196"/>
      <c r="K1921" s="196"/>
      <c r="L1921" s="197"/>
    </row>
    <row r="1922" spans="6:12">
      <c r="F1922" s="198"/>
      <c r="G1922" s="196"/>
      <c r="H1922" s="196"/>
      <c r="I1922" s="196"/>
      <c r="J1922" s="196"/>
      <c r="K1922" s="196"/>
      <c r="L1922" s="197"/>
    </row>
    <row r="1923" spans="6:12">
      <c r="F1923" s="198"/>
      <c r="G1923" s="196"/>
      <c r="H1923" s="196"/>
      <c r="I1923" s="196"/>
      <c r="J1923" s="196"/>
      <c r="K1923" s="196"/>
      <c r="L1923" s="197"/>
    </row>
    <row r="1924" spans="6:12">
      <c r="F1924" s="198"/>
      <c r="G1924" s="196"/>
      <c r="H1924" s="196"/>
      <c r="I1924" s="196"/>
      <c r="J1924" s="196"/>
      <c r="K1924" s="196"/>
      <c r="L1924" s="197"/>
    </row>
    <row r="1925" spans="6:12">
      <c r="F1925" s="198"/>
      <c r="G1925" s="196"/>
      <c r="H1925" s="196"/>
      <c r="I1925" s="196"/>
      <c r="J1925" s="196"/>
      <c r="K1925" s="196"/>
      <c r="L1925" s="197"/>
    </row>
    <row r="1926" spans="6:12">
      <c r="F1926" s="198"/>
      <c r="G1926" s="196"/>
      <c r="H1926" s="196"/>
      <c r="I1926" s="196"/>
      <c r="J1926" s="196"/>
      <c r="K1926" s="196"/>
      <c r="L1926" s="197"/>
    </row>
    <row r="1927" spans="6:12">
      <c r="F1927" s="198"/>
      <c r="G1927" s="196"/>
      <c r="H1927" s="196"/>
      <c r="I1927" s="196"/>
      <c r="J1927" s="196"/>
      <c r="K1927" s="196"/>
      <c r="L1927" s="197"/>
    </row>
    <row r="1928" spans="6:12">
      <c r="F1928" s="198"/>
      <c r="G1928" s="196"/>
      <c r="H1928" s="196"/>
      <c r="I1928" s="196"/>
      <c r="J1928" s="196"/>
      <c r="K1928" s="196"/>
      <c r="L1928" s="197"/>
    </row>
    <row r="1929" spans="6:12">
      <c r="F1929" s="198"/>
      <c r="G1929" s="196"/>
      <c r="H1929" s="196"/>
      <c r="I1929" s="196"/>
      <c r="J1929" s="196"/>
      <c r="K1929" s="196"/>
      <c r="L1929" s="197"/>
    </row>
    <row r="1930" spans="6:12">
      <c r="F1930" s="198"/>
      <c r="G1930" s="196"/>
      <c r="H1930" s="196"/>
      <c r="I1930" s="196"/>
      <c r="J1930" s="196"/>
      <c r="K1930" s="196"/>
      <c r="L1930" s="197"/>
    </row>
    <row r="1931" spans="6:12">
      <c r="F1931" s="198"/>
      <c r="G1931" s="196"/>
      <c r="H1931" s="196"/>
      <c r="I1931" s="196"/>
      <c r="J1931" s="196"/>
      <c r="K1931" s="196"/>
      <c r="L1931" s="197"/>
    </row>
    <row r="1932" spans="6:12">
      <c r="F1932" s="198"/>
      <c r="G1932" s="196"/>
      <c r="H1932" s="196"/>
      <c r="I1932" s="196"/>
      <c r="J1932" s="196"/>
      <c r="K1932" s="196"/>
      <c r="L1932" s="197"/>
    </row>
    <row r="1933" spans="6:12">
      <c r="F1933" s="198"/>
      <c r="G1933" s="196"/>
      <c r="H1933" s="196"/>
      <c r="I1933" s="196"/>
      <c r="J1933" s="196"/>
      <c r="K1933" s="196"/>
      <c r="L1933" s="197"/>
    </row>
    <row r="1934" spans="6:12">
      <c r="F1934" s="198"/>
      <c r="G1934" s="196"/>
      <c r="H1934" s="196"/>
      <c r="I1934" s="196"/>
      <c r="J1934" s="196"/>
      <c r="K1934" s="196"/>
      <c r="L1934" s="197"/>
    </row>
    <row r="1935" spans="6:12">
      <c r="F1935" s="198"/>
      <c r="G1935" s="196"/>
      <c r="H1935" s="196"/>
      <c r="I1935" s="196"/>
      <c r="J1935" s="196"/>
      <c r="K1935" s="196"/>
      <c r="L1935" s="197"/>
    </row>
    <row r="1936" spans="6:12">
      <c r="F1936" s="198"/>
      <c r="G1936" s="196"/>
      <c r="H1936" s="196"/>
      <c r="I1936" s="196"/>
      <c r="J1936" s="196"/>
      <c r="K1936" s="196"/>
      <c r="L1936" s="197"/>
    </row>
    <row r="1937" spans="6:12">
      <c r="F1937" s="198"/>
      <c r="G1937" s="196"/>
      <c r="H1937" s="196"/>
      <c r="I1937" s="196"/>
      <c r="J1937" s="196"/>
      <c r="K1937" s="196"/>
      <c r="L1937" s="197"/>
    </row>
    <row r="1938" spans="6:12">
      <c r="F1938" s="198"/>
      <c r="G1938" s="196"/>
      <c r="H1938" s="196"/>
      <c r="I1938" s="196"/>
      <c r="J1938" s="196"/>
      <c r="K1938" s="196"/>
      <c r="L1938" s="197"/>
    </row>
    <row r="1939" spans="6:12">
      <c r="F1939" s="198"/>
      <c r="G1939" s="196"/>
      <c r="H1939" s="196"/>
      <c r="I1939" s="196"/>
      <c r="J1939" s="196"/>
      <c r="K1939" s="196"/>
      <c r="L1939" s="197"/>
    </row>
    <row r="1940" spans="6:12">
      <c r="F1940" s="198"/>
      <c r="G1940" s="196"/>
      <c r="H1940" s="196"/>
      <c r="I1940" s="196"/>
      <c r="J1940" s="196"/>
      <c r="K1940" s="196"/>
      <c r="L1940" s="197"/>
    </row>
    <row r="1941" spans="6:12">
      <c r="F1941" s="198"/>
      <c r="G1941" s="196"/>
      <c r="H1941" s="196"/>
      <c r="I1941" s="196"/>
      <c r="J1941" s="196"/>
      <c r="K1941" s="196"/>
      <c r="L1941" s="197"/>
    </row>
    <row r="1942" spans="6:12">
      <c r="F1942" s="198"/>
      <c r="G1942" s="196"/>
      <c r="H1942" s="196"/>
      <c r="I1942" s="196"/>
      <c r="J1942" s="196"/>
      <c r="K1942" s="196"/>
      <c r="L1942" s="197"/>
    </row>
    <row r="1943" spans="6:12">
      <c r="F1943" s="198"/>
      <c r="G1943" s="196"/>
      <c r="H1943" s="196"/>
      <c r="I1943" s="196"/>
      <c r="J1943" s="196"/>
      <c r="K1943" s="196"/>
      <c r="L1943" s="197"/>
    </row>
    <row r="1944" spans="6:12">
      <c r="F1944" s="198"/>
      <c r="G1944" s="196"/>
      <c r="H1944" s="196"/>
      <c r="I1944" s="196"/>
      <c r="J1944" s="196"/>
      <c r="K1944" s="196"/>
      <c r="L1944" s="197"/>
    </row>
    <row r="1945" spans="6:12">
      <c r="F1945" s="198"/>
      <c r="G1945" s="196"/>
      <c r="H1945" s="196"/>
      <c r="I1945" s="196"/>
      <c r="J1945" s="196"/>
      <c r="K1945" s="196"/>
      <c r="L1945" s="197"/>
    </row>
    <row r="1946" spans="6:12">
      <c r="F1946" s="198"/>
      <c r="G1946" s="196"/>
      <c r="H1946" s="196"/>
      <c r="I1946" s="196"/>
      <c r="J1946" s="196"/>
      <c r="K1946" s="196"/>
      <c r="L1946" s="197"/>
    </row>
    <row r="1947" spans="6:12">
      <c r="F1947" s="198"/>
      <c r="G1947" s="196"/>
      <c r="H1947" s="196"/>
      <c r="I1947" s="196"/>
      <c r="J1947" s="196"/>
      <c r="K1947" s="196"/>
      <c r="L1947" s="197"/>
    </row>
    <row r="1948" spans="6:12">
      <c r="F1948" s="198"/>
      <c r="G1948" s="196"/>
      <c r="H1948" s="196"/>
      <c r="I1948" s="196"/>
      <c r="J1948" s="196"/>
      <c r="K1948" s="196"/>
      <c r="L1948" s="197"/>
    </row>
    <row r="1949" spans="6:12">
      <c r="F1949" s="198"/>
      <c r="G1949" s="196"/>
      <c r="H1949" s="196"/>
      <c r="I1949" s="196"/>
      <c r="J1949" s="196"/>
      <c r="K1949" s="196"/>
      <c r="L1949" s="197"/>
    </row>
    <row r="1950" spans="6:12">
      <c r="F1950" s="198"/>
      <c r="G1950" s="196"/>
      <c r="H1950" s="196"/>
      <c r="I1950" s="196"/>
      <c r="J1950" s="196"/>
      <c r="K1950" s="196"/>
      <c r="L1950" s="197"/>
    </row>
    <row r="1951" spans="6:12">
      <c r="F1951" s="198"/>
      <c r="G1951" s="196"/>
      <c r="H1951" s="196"/>
      <c r="I1951" s="196"/>
      <c r="J1951" s="196"/>
      <c r="K1951" s="196"/>
      <c r="L1951" s="197"/>
    </row>
    <row r="1952" spans="6:12">
      <c r="F1952" s="198"/>
      <c r="G1952" s="196"/>
      <c r="H1952" s="196"/>
      <c r="I1952" s="196"/>
      <c r="J1952" s="196"/>
      <c r="K1952" s="196"/>
      <c r="L1952" s="197"/>
    </row>
    <row r="1953" spans="6:12">
      <c r="F1953" s="198"/>
      <c r="G1953" s="196"/>
      <c r="H1953" s="196"/>
      <c r="I1953" s="196"/>
      <c r="J1953" s="196"/>
      <c r="K1953" s="196"/>
      <c r="L1953" s="197"/>
    </row>
    <row r="1954" spans="6:12">
      <c r="F1954" s="198"/>
      <c r="G1954" s="196"/>
      <c r="H1954" s="196"/>
      <c r="I1954" s="196"/>
      <c r="J1954" s="196"/>
      <c r="K1954" s="196"/>
      <c r="L1954" s="197"/>
    </row>
    <row r="1955" spans="6:12">
      <c r="F1955" s="198"/>
      <c r="G1955" s="196"/>
      <c r="H1955" s="196"/>
      <c r="I1955" s="196"/>
      <c r="J1955" s="196"/>
      <c r="K1955" s="196"/>
      <c r="L1955" s="197"/>
    </row>
    <row r="1956" spans="6:12">
      <c r="F1956" s="198"/>
      <c r="G1956" s="196"/>
      <c r="H1956" s="196"/>
      <c r="I1956" s="196"/>
      <c r="J1956" s="196"/>
      <c r="K1956" s="196"/>
      <c r="L1956" s="197"/>
    </row>
    <row r="1957" spans="6:12">
      <c r="F1957" s="198"/>
      <c r="G1957" s="196"/>
      <c r="H1957" s="196"/>
      <c r="I1957" s="196"/>
      <c r="J1957" s="196"/>
      <c r="K1957" s="196"/>
      <c r="L1957" s="197"/>
    </row>
    <row r="1958" spans="6:12">
      <c r="F1958" s="198"/>
      <c r="G1958" s="196"/>
      <c r="H1958" s="196"/>
      <c r="I1958" s="196"/>
      <c r="J1958" s="196"/>
      <c r="K1958" s="196"/>
      <c r="L1958" s="197"/>
    </row>
    <row r="1959" spans="6:12">
      <c r="F1959" s="198"/>
      <c r="G1959" s="196"/>
      <c r="H1959" s="196"/>
      <c r="I1959" s="196"/>
      <c r="J1959" s="196"/>
      <c r="K1959" s="196"/>
      <c r="L1959" s="197"/>
    </row>
    <row r="1960" spans="6:12">
      <c r="F1960" s="198"/>
      <c r="G1960" s="196"/>
      <c r="H1960" s="196"/>
      <c r="I1960" s="196"/>
      <c r="J1960" s="196"/>
      <c r="K1960" s="196"/>
      <c r="L1960" s="197"/>
    </row>
    <row r="1961" spans="6:12">
      <c r="F1961" s="198"/>
      <c r="G1961" s="196"/>
      <c r="H1961" s="196"/>
      <c r="I1961" s="196"/>
      <c r="J1961" s="196"/>
      <c r="K1961" s="196"/>
      <c r="L1961" s="197"/>
    </row>
    <row r="1962" spans="6:12">
      <c r="F1962" s="198"/>
      <c r="G1962" s="196"/>
      <c r="H1962" s="196"/>
      <c r="I1962" s="196"/>
      <c r="J1962" s="196"/>
      <c r="K1962" s="196"/>
      <c r="L1962" s="197"/>
    </row>
    <row r="1963" spans="6:12">
      <c r="F1963" s="198"/>
      <c r="G1963" s="196"/>
      <c r="H1963" s="196"/>
      <c r="I1963" s="196"/>
      <c r="J1963" s="196"/>
      <c r="K1963" s="196"/>
      <c r="L1963" s="197"/>
    </row>
    <row r="1964" spans="6:12">
      <c r="F1964" s="198"/>
      <c r="G1964" s="196"/>
      <c r="H1964" s="196"/>
      <c r="I1964" s="196"/>
      <c r="J1964" s="196"/>
      <c r="K1964" s="196"/>
      <c r="L1964" s="197"/>
    </row>
    <row r="1965" spans="6:12">
      <c r="F1965" s="198"/>
      <c r="G1965" s="196"/>
      <c r="H1965" s="196"/>
      <c r="I1965" s="196"/>
      <c r="J1965" s="196"/>
      <c r="K1965" s="196"/>
      <c r="L1965" s="197"/>
    </row>
    <row r="1966" spans="6:12">
      <c r="F1966" s="198"/>
      <c r="G1966" s="196"/>
      <c r="H1966" s="196"/>
      <c r="I1966" s="196"/>
      <c r="J1966" s="196"/>
      <c r="K1966" s="196"/>
      <c r="L1966" s="197"/>
    </row>
    <row r="1967" spans="6:12">
      <c r="F1967" s="198"/>
      <c r="G1967" s="196"/>
      <c r="H1967" s="196"/>
      <c r="I1967" s="196"/>
      <c r="J1967" s="196"/>
      <c r="K1967" s="196"/>
      <c r="L1967" s="197"/>
    </row>
    <row r="1968" spans="6:12">
      <c r="F1968" s="198"/>
      <c r="G1968" s="196"/>
      <c r="H1968" s="196"/>
      <c r="I1968" s="196"/>
      <c r="J1968" s="196"/>
      <c r="K1968" s="196"/>
      <c r="L1968" s="197"/>
    </row>
    <row r="1969" spans="6:12">
      <c r="F1969" s="198"/>
      <c r="G1969" s="196"/>
      <c r="H1969" s="196"/>
      <c r="I1969" s="196"/>
      <c r="J1969" s="196"/>
      <c r="K1969" s="196"/>
      <c r="L1969" s="197"/>
    </row>
    <row r="1970" spans="6:12">
      <c r="F1970" s="198"/>
      <c r="G1970" s="196"/>
      <c r="H1970" s="196"/>
      <c r="I1970" s="196"/>
      <c r="J1970" s="196"/>
      <c r="K1970" s="196"/>
      <c r="L1970" s="197"/>
    </row>
    <row r="1971" spans="6:12">
      <c r="F1971" s="198"/>
      <c r="G1971" s="196"/>
      <c r="H1971" s="196"/>
      <c r="I1971" s="196"/>
      <c r="J1971" s="196"/>
      <c r="K1971" s="196"/>
      <c r="L1971" s="197"/>
    </row>
    <row r="1972" spans="6:12">
      <c r="F1972" s="198"/>
      <c r="G1972" s="196"/>
      <c r="H1972" s="196"/>
      <c r="I1972" s="196"/>
      <c r="J1972" s="196"/>
      <c r="K1972" s="196"/>
      <c r="L1972" s="197"/>
    </row>
    <row r="1973" spans="6:12">
      <c r="F1973" s="198"/>
      <c r="G1973" s="196"/>
      <c r="H1973" s="196"/>
      <c r="I1973" s="196"/>
      <c r="J1973" s="196"/>
      <c r="K1973" s="196"/>
      <c r="L1973" s="197"/>
    </row>
    <row r="1974" spans="6:12">
      <c r="F1974" s="198"/>
      <c r="G1974" s="196"/>
      <c r="H1974" s="196"/>
      <c r="I1974" s="196"/>
      <c r="J1974" s="196"/>
      <c r="K1974" s="196"/>
      <c r="L1974" s="197"/>
    </row>
    <row r="1975" spans="6:12">
      <c r="F1975" s="198"/>
      <c r="G1975" s="196"/>
      <c r="H1975" s="196"/>
      <c r="I1975" s="196"/>
      <c r="J1975" s="196"/>
      <c r="K1975" s="196"/>
      <c r="L1975" s="197"/>
    </row>
    <row r="1976" spans="6:12">
      <c r="F1976" s="198"/>
      <c r="G1976" s="196"/>
      <c r="H1976" s="196"/>
      <c r="I1976" s="196"/>
      <c r="J1976" s="196"/>
      <c r="K1976" s="196"/>
      <c r="L1976" s="197"/>
    </row>
    <row r="1977" spans="6:12">
      <c r="F1977" s="198"/>
      <c r="G1977" s="196"/>
      <c r="H1977" s="196"/>
      <c r="I1977" s="196"/>
      <c r="J1977" s="196"/>
      <c r="K1977" s="196"/>
      <c r="L1977" s="197"/>
    </row>
    <row r="1978" spans="6:12">
      <c r="F1978" s="198"/>
      <c r="G1978" s="196"/>
      <c r="H1978" s="196"/>
      <c r="I1978" s="196"/>
      <c r="J1978" s="196"/>
      <c r="K1978" s="196"/>
      <c r="L1978" s="197"/>
    </row>
    <row r="1979" spans="6:12">
      <c r="F1979" s="198"/>
      <c r="G1979" s="196"/>
      <c r="H1979" s="196"/>
      <c r="I1979" s="196"/>
      <c r="J1979" s="196"/>
      <c r="K1979" s="196"/>
      <c r="L1979" s="197"/>
    </row>
    <row r="1980" spans="6:12">
      <c r="F1980" s="198"/>
      <c r="G1980" s="196"/>
      <c r="H1980" s="196"/>
      <c r="I1980" s="196"/>
      <c r="J1980" s="196"/>
      <c r="K1980" s="196"/>
      <c r="L1980" s="197"/>
    </row>
    <row r="1981" spans="6:12">
      <c r="F1981" s="198"/>
      <c r="G1981" s="196"/>
      <c r="H1981" s="196"/>
      <c r="I1981" s="196"/>
      <c r="J1981" s="196"/>
      <c r="K1981" s="196"/>
      <c r="L1981" s="197"/>
    </row>
    <row r="1982" spans="6:12">
      <c r="F1982" s="198"/>
      <c r="G1982" s="196"/>
      <c r="H1982" s="196"/>
      <c r="I1982" s="196"/>
      <c r="J1982" s="196"/>
      <c r="K1982" s="196"/>
      <c r="L1982" s="197"/>
    </row>
    <row r="1983" spans="6:12">
      <c r="F1983" s="198"/>
      <c r="G1983" s="196"/>
      <c r="H1983" s="196"/>
      <c r="I1983" s="196"/>
      <c r="J1983" s="196"/>
      <c r="K1983" s="196"/>
      <c r="L1983" s="197"/>
    </row>
    <row r="1984" spans="6:12">
      <c r="F1984" s="198"/>
      <c r="G1984" s="196"/>
      <c r="H1984" s="196"/>
      <c r="I1984" s="196"/>
      <c r="J1984" s="196"/>
      <c r="K1984" s="196"/>
      <c r="L1984" s="197"/>
    </row>
    <row r="1985" spans="6:12">
      <c r="F1985" s="198"/>
      <c r="G1985" s="196"/>
      <c r="H1985" s="196"/>
      <c r="I1985" s="196"/>
      <c r="J1985" s="196"/>
      <c r="K1985" s="196"/>
      <c r="L1985" s="197"/>
    </row>
    <row r="1986" spans="6:12">
      <c r="F1986" s="198"/>
      <c r="G1986" s="196"/>
      <c r="H1986" s="196"/>
      <c r="I1986" s="196"/>
      <c r="J1986" s="196"/>
      <c r="K1986" s="196"/>
      <c r="L1986" s="197"/>
    </row>
    <row r="1987" spans="6:12">
      <c r="F1987" s="198"/>
      <c r="G1987" s="196"/>
      <c r="H1987" s="196"/>
      <c r="I1987" s="196"/>
      <c r="J1987" s="196"/>
      <c r="K1987" s="196"/>
      <c r="L1987" s="197"/>
    </row>
    <row r="1988" spans="6:12">
      <c r="F1988" s="198"/>
      <c r="G1988" s="196"/>
      <c r="H1988" s="196"/>
      <c r="I1988" s="196"/>
      <c r="J1988" s="196"/>
      <c r="K1988" s="196"/>
      <c r="L1988" s="197"/>
    </row>
    <row r="1989" spans="6:12">
      <c r="F1989" s="198"/>
      <c r="G1989" s="196"/>
      <c r="H1989" s="196"/>
      <c r="I1989" s="196"/>
      <c r="J1989" s="196"/>
      <c r="K1989" s="196"/>
      <c r="L1989" s="197"/>
    </row>
    <row r="1990" spans="6:12">
      <c r="F1990" s="198"/>
      <c r="G1990" s="196"/>
      <c r="H1990" s="196"/>
      <c r="I1990" s="196"/>
      <c r="J1990" s="196"/>
      <c r="K1990" s="196"/>
      <c r="L1990" s="197"/>
    </row>
    <row r="1991" spans="6:12">
      <c r="F1991" s="198"/>
      <c r="G1991" s="196"/>
      <c r="H1991" s="196"/>
      <c r="I1991" s="196"/>
      <c r="J1991" s="196"/>
      <c r="K1991" s="196"/>
      <c r="L1991" s="197"/>
    </row>
    <row r="1992" spans="6:12">
      <c r="F1992" s="198"/>
      <c r="G1992" s="196"/>
      <c r="H1992" s="196"/>
      <c r="I1992" s="196"/>
      <c r="J1992" s="196"/>
      <c r="K1992" s="196"/>
      <c r="L1992" s="197"/>
    </row>
    <row r="1993" spans="6:12">
      <c r="F1993" s="198"/>
      <c r="G1993" s="196"/>
      <c r="H1993" s="196"/>
      <c r="I1993" s="196"/>
      <c r="J1993" s="196"/>
      <c r="K1993" s="196"/>
      <c r="L1993" s="197"/>
    </row>
    <row r="1994" spans="6:12">
      <c r="F1994" s="198"/>
      <c r="G1994" s="196"/>
      <c r="H1994" s="196"/>
      <c r="I1994" s="196"/>
      <c r="J1994" s="196"/>
      <c r="K1994" s="196"/>
      <c r="L1994" s="197"/>
    </row>
    <row r="1995" spans="6:12">
      <c r="F1995" s="198"/>
      <c r="G1995" s="196"/>
      <c r="H1995" s="196"/>
      <c r="I1995" s="196"/>
      <c r="J1995" s="196"/>
      <c r="K1995" s="196"/>
      <c r="L1995" s="197"/>
    </row>
    <row r="1996" spans="6:12">
      <c r="F1996" s="198"/>
      <c r="G1996" s="196"/>
      <c r="H1996" s="196"/>
      <c r="I1996" s="196"/>
      <c r="J1996" s="196"/>
      <c r="K1996" s="196"/>
      <c r="L1996" s="197"/>
    </row>
    <row r="1997" spans="6:12">
      <c r="F1997" s="198"/>
      <c r="G1997" s="196"/>
      <c r="H1997" s="196"/>
      <c r="I1997" s="196"/>
      <c r="J1997" s="196"/>
      <c r="K1997" s="196"/>
      <c r="L1997" s="197"/>
    </row>
    <row r="1998" spans="6:12">
      <c r="F1998" s="198"/>
      <c r="G1998" s="196"/>
      <c r="H1998" s="196"/>
      <c r="I1998" s="196"/>
      <c r="J1998" s="196"/>
      <c r="K1998" s="196"/>
      <c r="L1998" s="197"/>
    </row>
    <row r="1999" spans="6:12">
      <c r="F1999" s="198"/>
      <c r="G1999" s="196"/>
      <c r="H1999" s="196"/>
      <c r="I1999" s="196"/>
      <c r="J1999" s="196"/>
      <c r="K1999" s="196"/>
      <c r="L1999" s="197"/>
    </row>
    <row r="2000" spans="6:12">
      <c r="F2000" s="198"/>
      <c r="G2000" s="196"/>
      <c r="H2000" s="196"/>
      <c r="I2000" s="196"/>
      <c r="J2000" s="196"/>
      <c r="K2000" s="196"/>
      <c r="L2000" s="197"/>
    </row>
    <row r="2001" spans="6:12">
      <c r="F2001" s="198"/>
      <c r="G2001" s="196"/>
      <c r="H2001" s="196"/>
      <c r="I2001" s="196"/>
      <c r="J2001" s="196"/>
      <c r="K2001" s="196"/>
      <c r="L2001" s="197"/>
    </row>
    <row r="2002" spans="6:12">
      <c r="F2002" s="198"/>
      <c r="G2002" s="196"/>
      <c r="H2002" s="196"/>
      <c r="I2002" s="196"/>
      <c r="J2002" s="196"/>
      <c r="K2002" s="196"/>
      <c r="L2002" s="197"/>
    </row>
    <row r="2003" spans="6:12">
      <c r="F2003" s="198"/>
      <c r="G2003" s="196"/>
      <c r="H2003" s="196"/>
      <c r="I2003" s="196"/>
      <c r="J2003" s="196"/>
      <c r="K2003" s="196"/>
      <c r="L2003" s="197"/>
    </row>
    <row r="2004" spans="6:12">
      <c r="F2004" s="198"/>
      <c r="G2004" s="196"/>
      <c r="H2004" s="196"/>
      <c r="I2004" s="196"/>
      <c r="J2004" s="196"/>
      <c r="K2004" s="196"/>
      <c r="L2004" s="197"/>
    </row>
    <row r="2005" spans="6:12">
      <c r="F2005" s="198"/>
      <c r="G2005" s="196"/>
      <c r="H2005" s="196"/>
      <c r="I2005" s="196"/>
      <c r="J2005" s="196"/>
      <c r="K2005" s="196"/>
      <c r="L2005" s="197"/>
    </row>
    <row r="2006" spans="6:12">
      <c r="F2006" s="198"/>
      <c r="G2006" s="196"/>
      <c r="H2006" s="196"/>
      <c r="I2006" s="196"/>
      <c r="J2006" s="196"/>
      <c r="K2006" s="196"/>
      <c r="L2006" s="197"/>
    </row>
    <row r="2007" spans="6:12">
      <c r="F2007" s="198"/>
      <c r="G2007" s="196"/>
      <c r="H2007" s="196"/>
      <c r="I2007" s="196"/>
      <c r="J2007" s="196"/>
      <c r="K2007" s="196"/>
      <c r="L2007" s="197"/>
    </row>
    <row r="2008" spans="6:12">
      <c r="F2008" s="198"/>
      <c r="G2008" s="196"/>
      <c r="H2008" s="196"/>
      <c r="I2008" s="196"/>
      <c r="J2008" s="196"/>
      <c r="K2008" s="196"/>
      <c r="L2008" s="197"/>
    </row>
    <row r="2009" spans="6:12">
      <c r="F2009" s="198"/>
      <c r="G2009" s="196"/>
      <c r="H2009" s="196"/>
      <c r="I2009" s="196"/>
      <c r="J2009" s="196"/>
      <c r="K2009" s="196"/>
      <c r="L2009" s="197"/>
    </row>
    <row r="2010" spans="6:12">
      <c r="F2010" s="198"/>
      <c r="G2010" s="196"/>
      <c r="H2010" s="196"/>
      <c r="I2010" s="196"/>
      <c r="J2010" s="196"/>
      <c r="K2010" s="196"/>
      <c r="L2010" s="197"/>
    </row>
    <row r="2011" spans="6:12">
      <c r="F2011" s="198"/>
      <c r="G2011" s="196"/>
      <c r="H2011" s="196"/>
      <c r="I2011" s="196"/>
      <c r="J2011" s="196"/>
      <c r="K2011" s="196"/>
      <c r="L2011" s="197"/>
    </row>
    <row r="2012" spans="6:12">
      <c r="F2012" s="198"/>
      <c r="G2012" s="196"/>
      <c r="H2012" s="196"/>
      <c r="I2012" s="196"/>
      <c r="J2012" s="196"/>
      <c r="K2012" s="196"/>
      <c r="L2012" s="197"/>
    </row>
    <row r="2013" spans="6:12">
      <c r="F2013" s="198"/>
      <c r="G2013" s="196"/>
      <c r="H2013" s="196"/>
      <c r="I2013" s="196"/>
      <c r="J2013" s="196"/>
      <c r="K2013" s="196"/>
      <c r="L2013" s="197"/>
    </row>
    <row r="2014" spans="6:12">
      <c r="F2014" s="198"/>
      <c r="G2014" s="196"/>
      <c r="H2014" s="196"/>
      <c r="I2014" s="196"/>
      <c r="J2014" s="196"/>
      <c r="K2014" s="196"/>
      <c r="L2014" s="197"/>
    </row>
    <row r="2015" spans="6:12">
      <c r="F2015" s="198"/>
      <c r="G2015" s="196"/>
      <c r="H2015" s="196"/>
      <c r="I2015" s="196"/>
      <c r="J2015" s="196"/>
      <c r="K2015" s="196"/>
      <c r="L2015" s="197"/>
    </row>
    <row r="2016" spans="6:12">
      <c r="F2016" s="198"/>
      <c r="G2016" s="196"/>
      <c r="H2016" s="196"/>
      <c r="I2016" s="196"/>
      <c r="J2016" s="196"/>
      <c r="K2016" s="196"/>
      <c r="L2016" s="197"/>
    </row>
    <row r="2017" spans="6:12">
      <c r="F2017" s="198"/>
      <c r="G2017" s="196"/>
      <c r="H2017" s="196"/>
      <c r="I2017" s="196"/>
      <c r="J2017" s="196"/>
      <c r="K2017" s="196"/>
      <c r="L2017" s="197"/>
    </row>
    <row r="2018" spans="6:12">
      <c r="F2018" s="198"/>
      <c r="G2018" s="196"/>
      <c r="H2018" s="196"/>
      <c r="I2018" s="196"/>
      <c r="J2018" s="196"/>
      <c r="K2018" s="196"/>
      <c r="L2018" s="197"/>
    </row>
    <row r="2019" spans="6:12">
      <c r="F2019" s="198"/>
      <c r="G2019" s="196"/>
      <c r="H2019" s="196"/>
      <c r="I2019" s="196"/>
      <c r="J2019" s="196"/>
      <c r="K2019" s="196"/>
      <c r="L2019" s="197"/>
    </row>
    <row r="2020" spans="6:12">
      <c r="F2020" s="198"/>
      <c r="G2020" s="196"/>
      <c r="H2020" s="196"/>
      <c r="I2020" s="196"/>
      <c r="J2020" s="196"/>
      <c r="K2020" s="196"/>
      <c r="L2020" s="197"/>
    </row>
    <row r="2021" spans="6:12">
      <c r="F2021" s="198"/>
      <c r="G2021" s="196"/>
      <c r="H2021" s="196"/>
      <c r="I2021" s="196"/>
      <c r="J2021" s="196"/>
      <c r="K2021" s="196"/>
      <c r="L2021" s="197"/>
    </row>
    <row r="2022" spans="6:12">
      <c r="F2022" s="198"/>
      <c r="G2022" s="196"/>
      <c r="H2022" s="196"/>
      <c r="I2022" s="196"/>
      <c r="J2022" s="196"/>
      <c r="K2022" s="196"/>
      <c r="L2022" s="197"/>
    </row>
    <row r="2023" spans="6:12">
      <c r="F2023" s="198"/>
      <c r="G2023" s="196"/>
      <c r="H2023" s="196"/>
      <c r="I2023" s="196"/>
      <c r="J2023" s="196"/>
      <c r="K2023" s="196"/>
      <c r="L2023" s="197"/>
    </row>
    <row r="2024" spans="6:12">
      <c r="F2024" s="198"/>
      <c r="G2024" s="196"/>
      <c r="H2024" s="196"/>
      <c r="I2024" s="196"/>
      <c r="J2024" s="196"/>
      <c r="K2024" s="196"/>
      <c r="L2024" s="197"/>
    </row>
    <row r="2025" spans="6:12">
      <c r="F2025" s="198"/>
      <c r="G2025" s="196"/>
      <c r="H2025" s="196"/>
      <c r="I2025" s="196"/>
      <c r="J2025" s="196"/>
      <c r="K2025" s="196"/>
      <c r="L2025" s="197"/>
    </row>
    <row r="2026" spans="6:12">
      <c r="F2026" s="198"/>
      <c r="G2026" s="196"/>
      <c r="H2026" s="196"/>
      <c r="I2026" s="196"/>
      <c r="J2026" s="196"/>
      <c r="K2026" s="196"/>
      <c r="L2026" s="197"/>
    </row>
    <row r="2027" spans="6:12">
      <c r="F2027" s="198"/>
      <c r="G2027" s="196"/>
      <c r="H2027" s="196"/>
      <c r="I2027" s="196"/>
      <c r="J2027" s="196"/>
      <c r="K2027" s="196"/>
      <c r="L2027" s="197"/>
    </row>
    <row r="2028" spans="6:12">
      <c r="F2028" s="198"/>
      <c r="G2028" s="196"/>
      <c r="H2028" s="196"/>
      <c r="I2028" s="196"/>
      <c r="J2028" s="196"/>
      <c r="K2028" s="196"/>
      <c r="L2028" s="197"/>
    </row>
    <row r="2029" spans="6:12">
      <c r="F2029" s="198"/>
      <c r="G2029" s="196"/>
      <c r="H2029" s="196"/>
      <c r="I2029" s="196"/>
      <c r="J2029" s="196"/>
      <c r="K2029" s="196"/>
      <c r="L2029" s="197"/>
    </row>
    <row r="2030" spans="6:12">
      <c r="F2030" s="198"/>
      <c r="G2030" s="196"/>
      <c r="H2030" s="196"/>
      <c r="I2030" s="196"/>
      <c r="J2030" s="196"/>
      <c r="K2030" s="196"/>
      <c r="L2030" s="197"/>
    </row>
    <row r="2031" spans="6:12">
      <c r="F2031" s="198"/>
      <c r="G2031" s="196"/>
      <c r="H2031" s="196"/>
      <c r="I2031" s="196"/>
      <c r="J2031" s="196"/>
      <c r="K2031" s="196"/>
      <c r="L2031" s="197"/>
    </row>
    <row r="2032" spans="6:12">
      <c r="F2032" s="198"/>
      <c r="G2032" s="196"/>
      <c r="H2032" s="196"/>
      <c r="I2032" s="196"/>
      <c r="J2032" s="196"/>
      <c r="K2032" s="196"/>
      <c r="L2032" s="197"/>
    </row>
    <row r="2033" spans="6:12">
      <c r="F2033" s="198"/>
      <c r="G2033" s="196"/>
      <c r="H2033" s="196"/>
      <c r="I2033" s="196"/>
      <c r="J2033" s="196"/>
      <c r="K2033" s="196"/>
      <c r="L2033" s="197"/>
    </row>
    <row r="2034" spans="6:12">
      <c r="F2034" s="198"/>
      <c r="G2034" s="196"/>
      <c r="H2034" s="196"/>
      <c r="I2034" s="196"/>
      <c r="J2034" s="196"/>
      <c r="K2034" s="196"/>
      <c r="L2034" s="197"/>
    </row>
    <row r="2035" spans="6:12">
      <c r="F2035" s="198"/>
      <c r="G2035" s="196"/>
      <c r="H2035" s="196"/>
      <c r="I2035" s="196"/>
      <c r="J2035" s="196"/>
      <c r="K2035" s="196"/>
      <c r="L2035" s="197"/>
    </row>
    <row r="2036" spans="6:12">
      <c r="F2036" s="198"/>
      <c r="G2036" s="196"/>
      <c r="H2036" s="196"/>
      <c r="I2036" s="196"/>
      <c r="J2036" s="196"/>
      <c r="K2036" s="196"/>
      <c r="L2036" s="197"/>
    </row>
    <row r="2037" spans="6:12">
      <c r="F2037" s="198"/>
      <c r="G2037" s="196"/>
      <c r="H2037" s="196"/>
      <c r="I2037" s="196"/>
      <c r="J2037" s="196"/>
      <c r="K2037" s="196"/>
      <c r="L2037" s="197"/>
    </row>
    <row r="2038" spans="6:12">
      <c r="F2038" s="198"/>
      <c r="G2038" s="196"/>
      <c r="H2038" s="196"/>
      <c r="I2038" s="196"/>
      <c r="J2038" s="196"/>
      <c r="K2038" s="196"/>
      <c r="L2038" s="197"/>
    </row>
    <row r="2039" spans="6:12">
      <c r="F2039" s="198"/>
      <c r="G2039" s="196"/>
      <c r="H2039" s="196"/>
      <c r="I2039" s="196"/>
      <c r="J2039" s="196"/>
      <c r="K2039" s="196"/>
      <c r="L2039" s="197"/>
    </row>
    <row r="2040" spans="6:12">
      <c r="F2040" s="198"/>
      <c r="G2040" s="196"/>
      <c r="H2040" s="196"/>
      <c r="I2040" s="196"/>
      <c r="J2040" s="196"/>
      <c r="K2040" s="196"/>
      <c r="L2040" s="197"/>
    </row>
    <row r="2041" spans="6:12">
      <c r="F2041" s="198"/>
      <c r="G2041" s="196"/>
      <c r="H2041" s="196"/>
      <c r="I2041" s="196"/>
      <c r="J2041" s="196"/>
      <c r="K2041" s="196"/>
      <c r="L2041" s="197"/>
    </row>
    <row r="2042" spans="6:12">
      <c r="F2042" s="198"/>
      <c r="G2042" s="196"/>
      <c r="H2042" s="196"/>
      <c r="I2042" s="196"/>
      <c r="J2042" s="196"/>
      <c r="K2042" s="196"/>
      <c r="L2042" s="197"/>
    </row>
    <row r="2043" spans="6:12">
      <c r="F2043" s="198"/>
      <c r="G2043" s="196"/>
      <c r="H2043" s="196"/>
      <c r="I2043" s="196"/>
      <c r="J2043" s="196"/>
      <c r="K2043" s="196"/>
      <c r="L2043" s="197"/>
    </row>
    <row r="2044" spans="6:12">
      <c r="F2044" s="198"/>
      <c r="G2044" s="196"/>
      <c r="H2044" s="196"/>
      <c r="I2044" s="196"/>
      <c r="J2044" s="196"/>
      <c r="K2044" s="196"/>
      <c r="L2044" s="197"/>
    </row>
    <row r="2045" spans="6:12">
      <c r="F2045" s="198"/>
      <c r="G2045" s="196"/>
      <c r="H2045" s="196"/>
      <c r="I2045" s="196"/>
      <c r="J2045" s="196"/>
      <c r="K2045" s="196"/>
      <c r="L2045" s="197"/>
    </row>
    <row r="2046" spans="6:12">
      <c r="F2046" s="198"/>
      <c r="G2046" s="196"/>
      <c r="H2046" s="196"/>
      <c r="I2046" s="196"/>
      <c r="J2046" s="196"/>
      <c r="K2046" s="196"/>
      <c r="L2046" s="197"/>
    </row>
    <row r="2047" spans="6:12">
      <c r="F2047" s="198"/>
      <c r="G2047" s="196"/>
      <c r="H2047" s="196"/>
      <c r="I2047" s="196"/>
      <c r="J2047" s="196"/>
      <c r="K2047" s="196"/>
      <c r="L2047" s="197"/>
    </row>
    <row r="2048" spans="6:12">
      <c r="F2048" s="198"/>
      <c r="G2048" s="196"/>
      <c r="H2048" s="196"/>
      <c r="I2048" s="196"/>
      <c r="J2048" s="196"/>
      <c r="K2048" s="196"/>
      <c r="L2048" s="197"/>
    </row>
    <row r="2049" spans="6:12">
      <c r="F2049" s="198"/>
      <c r="G2049" s="196"/>
      <c r="H2049" s="196"/>
      <c r="I2049" s="196"/>
      <c r="J2049" s="196"/>
      <c r="K2049" s="196"/>
      <c r="L2049" s="197"/>
    </row>
    <row r="2050" spans="6:12">
      <c r="F2050" s="198"/>
      <c r="G2050" s="196"/>
      <c r="H2050" s="196"/>
      <c r="I2050" s="196"/>
      <c r="J2050" s="196"/>
      <c r="K2050" s="196"/>
      <c r="L2050" s="197"/>
    </row>
    <row r="2051" spans="6:12">
      <c r="F2051" s="198"/>
      <c r="G2051" s="196"/>
      <c r="H2051" s="196"/>
      <c r="I2051" s="196"/>
      <c r="J2051" s="196"/>
      <c r="K2051" s="196"/>
      <c r="L2051" s="197"/>
    </row>
    <row r="2052" spans="6:12">
      <c r="F2052" s="198"/>
      <c r="G2052" s="196"/>
      <c r="H2052" s="196"/>
      <c r="I2052" s="196"/>
      <c r="J2052" s="196"/>
      <c r="K2052" s="196"/>
      <c r="L2052" s="197"/>
    </row>
    <row r="2053" spans="6:12">
      <c r="F2053" s="198"/>
      <c r="G2053" s="196"/>
      <c r="H2053" s="196"/>
      <c r="I2053" s="196"/>
      <c r="J2053" s="196"/>
      <c r="K2053" s="196"/>
      <c r="L2053" s="197"/>
    </row>
    <row r="2054" spans="6:12">
      <c r="F2054" s="198"/>
      <c r="G2054" s="196"/>
      <c r="H2054" s="196"/>
      <c r="I2054" s="196"/>
      <c r="J2054" s="196"/>
      <c r="K2054" s="196"/>
      <c r="L2054" s="197"/>
    </row>
    <row r="2055" spans="6:12">
      <c r="F2055" s="198"/>
      <c r="G2055" s="196"/>
      <c r="H2055" s="196"/>
      <c r="I2055" s="196"/>
      <c r="J2055" s="196"/>
      <c r="K2055" s="196"/>
      <c r="L2055" s="197"/>
    </row>
    <row r="2056" spans="6:12">
      <c r="F2056" s="198"/>
      <c r="G2056" s="196"/>
      <c r="H2056" s="196"/>
      <c r="I2056" s="196"/>
      <c r="J2056" s="196"/>
      <c r="K2056" s="196"/>
      <c r="L2056" s="197"/>
    </row>
    <row r="2057" spans="6:12">
      <c r="F2057" s="198"/>
      <c r="G2057" s="196"/>
      <c r="H2057" s="196"/>
      <c r="I2057" s="196"/>
      <c r="J2057" s="196"/>
      <c r="K2057" s="196"/>
      <c r="L2057" s="197"/>
    </row>
    <row r="2058" spans="6:12">
      <c r="F2058" s="198"/>
      <c r="G2058" s="196"/>
      <c r="H2058" s="196"/>
      <c r="I2058" s="196"/>
      <c r="J2058" s="196"/>
      <c r="K2058" s="196"/>
      <c r="L2058" s="197"/>
    </row>
    <row r="2059" spans="6:12">
      <c r="F2059" s="198"/>
      <c r="G2059" s="196"/>
      <c r="H2059" s="196"/>
      <c r="I2059" s="196"/>
      <c r="J2059" s="196"/>
      <c r="K2059" s="196"/>
      <c r="L2059" s="197"/>
    </row>
    <row r="2060" spans="6:12">
      <c r="F2060" s="198"/>
      <c r="G2060" s="196"/>
      <c r="H2060" s="196"/>
      <c r="I2060" s="196"/>
      <c r="J2060" s="196"/>
      <c r="K2060" s="196"/>
      <c r="L2060" s="197"/>
    </row>
    <row r="2061" spans="6:12">
      <c r="F2061" s="198"/>
      <c r="G2061" s="196"/>
      <c r="H2061" s="196"/>
      <c r="I2061" s="196"/>
      <c r="J2061" s="196"/>
      <c r="K2061" s="196"/>
      <c r="L2061" s="197"/>
    </row>
    <row r="2062" spans="6:12">
      <c r="F2062" s="198"/>
      <c r="G2062" s="196"/>
      <c r="H2062" s="196"/>
      <c r="I2062" s="196"/>
      <c r="J2062" s="196"/>
      <c r="K2062" s="196"/>
      <c r="L2062" s="197"/>
    </row>
    <row r="2063" spans="6:12">
      <c r="F2063" s="198"/>
      <c r="G2063" s="196"/>
      <c r="H2063" s="196"/>
      <c r="I2063" s="196"/>
      <c r="J2063" s="196"/>
      <c r="K2063" s="196"/>
      <c r="L2063" s="197"/>
    </row>
    <row r="2064" spans="6:12">
      <c r="F2064" s="198"/>
      <c r="G2064" s="196"/>
      <c r="H2064" s="196"/>
      <c r="I2064" s="196"/>
      <c r="J2064" s="196"/>
      <c r="K2064" s="196"/>
      <c r="L2064" s="197"/>
    </row>
    <row r="2065" spans="6:12">
      <c r="F2065" s="198"/>
      <c r="G2065" s="196"/>
      <c r="H2065" s="196"/>
      <c r="I2065" s="196"/>
      <c r="J2065" s="196"/>
      <c r="K2065" s="196"/>
      <c r="L2065" s="197"/>
    </row>
    <row r="2066" spans="6:12">
      <c r="F2066" s="198"/>
      <c r="G2066" s="196"/>
      <c r="H2066" s="196"/>
      <c r="I2066" s="196"/>
      <c r="J2066" s="196"/>
      <c r="K2066" s="196"/>
      <c r="L2066" s="197"/>
    </row>
    <row r="2067" spans="6:12">
      <c r="F2067" s="198"/>
      <c r="G2067" s="196"/>
      <c r="H2067" s="196"/>
      <c r="I2067" s="196"/>
      <c r="J2067" s="196"/>
      <c r="K2067" s="196"/>
      <c r="L2067" s="197"/>
    </row>
    <row r="2068" spans="6:12">
      <c r="F2068" s="198"/>
      <c r="G2068" s="196"/>
      <c r="H2068" s="196"/>
      <c r="I2068" s="196"/>
      <c r="J2068" s="196"/>
      <c r="K2068" s="196"/>
      <c r="L2068" s="197"/>
    </row>
    <row r="2069" spans="6:12">
      <c r="F2069" s="198"/>
      <c r="G2069" s="196"/>
      <c r="H2069" s="196"/>
      <c r="I2069" s="196"/>
      <c r="J2069" s="196"/>
      <c r="K2069" s="196"/>
      <c r="L2069" s="197"/>
    </row>
    <row r="2070" spans="6:12">
      <c r="F2070" s="198"/>
      <c r="G2070" s="196"/>
      <c r="H2070" s="196"/>
      <c r="I2070" s="196"/>
      <c r="J2070" s="196"/>
      <c r="K2070" s="196"/>
      <c r="L2070" s="197"/>
    </row>
    <row r="2071" spans="6:12">
      <c r="F2071" s="198"/>
      <c r="G2071" s="196"/>
      <c r="H2071" s="196"/>
      <c r="I2071" s="196"/>
      <c r="J2071" s="196"/>
      <c r="K2071" s="196"/>
      <c r="L2071" s="197"/>
    </row>
    <row r="2072" spans="6:12">
      <c r="F2072" s="198"/>
      <c r="G2072" s="196"/>
      <c r="H2072" s="196"/>
      <c r="I2072" s="196"/>
      <c r="J2072" s="196"/>
      <c r="K2072" s="196"/>
      <c r="L2072" s="197"/>
    </row>
    <row r="2073" spans="6:12">
      <c r="F2073" s="198"/>
      <c r="G2073" s="196"/>
      <c r="H2073" s="196"/>
      <c r="I2073" s="196"/>
      <c r="J2073" s="196"/>
      <c r="K2073" s="196"/>
      <c r="L2073" s="197"/>
    </row>
    <row r="2074" spans="6:12">
      <c r="F2074" s="198"/>
      <c r="G2074" s="196"/>
      <c r="H2074" s="196"/>
      <c r="I2074" s="196"/>
      <c r="J2074" s="196"/>
      <c r="K2074" s="196"/>
      <c r="L2074" s="197"/>
    </row>
    <row r="2075" spans="6:12">
      <c r="F2075" s="198"/>
      <c r="G2075" s="196"/>
      <c r="H2075" s="196"/>
      <c r="I2075" s="196"/>
      <c r="J2075" s="196"/>
      <c r="K2075" s="196"/>
      <c r="L2075" s="197"/>
    </row>
    <row r="2076" spans="6:12">
      <c r="F2076" s="198"/>
      <c r="G2076" s="196"/>
      <c r="H2076" s="196"/>
      <c r="I2076" s="196"/>
      <c r="J2076" s="196"/>
      <c r="K2076" s="196"/>
      <c r="L2076" s="197"/>
    </row>
    <row r="2077" spans="6:12">
      <c r="F2077" s="198"/>
      <c r="G2077" s="196"/>
      <c r="H2077" s="196"/>
      <c r="I2077" s="196"/>
      <c r="J2077" s="196"/>
      <c r="K2077" s="196"/>
      <c r="L2077" s="197"/>
    </row>
    <row r="2078" spans="6:12">
      <c r="F2078" s="198"/>
      <c r="G2078" s="196"/>
      <c r="H2078" s="196"/>
      <c r="I2078" s="196"/>
      <c r="J2078" s="196"/>
      <c r="K2078" s="196"/>
      <c r="L2078" s="197"/>
    </row>
    <row r="2079" spans="6:12">
      <c r="F2079" s="198"/>
      <c r="G2079" s="196"/>
      <c r="H2079" s="196"/>
      <c r="I2079" s="196"/>
      <c r="J2079" s="196"/>
      <c r="K2079" s="196"/>
      <c r="L2079" s="197"/>
    </row>
    <row r="2080" spans="6:12">
      <c r="F2080" s="198"/>
      <c r="G2080" s="196"/>
      <c r="H2080" s="196"/>
      <c r="I2080" s="196"/>
      <c r="J2080" s="196"/>
      <c r="K2080" s="196"/>
      <c r="L2080" s="197"/>
    </row>
    <row r="2081" spans="6:12">
      <c r="F2081" s="198"/>
      <c r="G2081" s="196"/>
      <c r="H2081" s="196"/>
      <c r="I2081" s="196"/>
      <c r="J2081" s="196"/>
      <c r="K2081" s="196"/>
      <c r="L2081" s="197"/>
    </row>
    <row r="2082" spans="6:12">
      <c r="F2082" s="198"/>
      <c r="G2082" s="196"/>
      <c r="H2082" s="196"/>
      <c r="I2082" s="196"/>
      <c r="J2082" s="196"/>
      <c r="K2082" s="196"/>
      <c r="L2082" s="197"/>
    </row>
    <row r="2083" spans="6:12">
      <c r="F2083" s="198"/>
      <c r="G2083" s="196"/>
      <c r="H2083" s="196"/>
      <c r="I2083" s="196"/>
      <c r="J2083" s="196"/>
      <c r="K2083" s="196"/>
      <c r="L2083" s="197"/>
    </row>
    <row r="2084" spans="6:12">
      <c r="F2084" s="198"/>
      <c r="G2084" s="196"/>
      <c r="H2084" s="196"/>
      <c r="I2084" s="196"/>
      <c r="J2084" s="196"/>
      <c r="K2084" s="196"/>
      <c r="L2084" s="197"/>
    </row>
    <row r="2085" spans="6:12">
      <c r="F2085" s="198"/>
      <c r="G2085" s="196"/>
      <c r="H2085" s="196"/>
      <c r="I2085" s="196"/>
      <c r="J2085" s="196"/>
      <c r="K2085" s="196"/>
      <c r="L2085" s="197"/>
    </row>
    <row r="2086" spans="6:12">
      <c r="F2086" s="198"/>
      <c r="G2086" s="196"/>
      <c r="H2086" s="196"/>
      <c r="I2086" s="196"/>
      <c r="J2086" s="196"/>
      <c r="K2086" s="196"/>
      <c r="L2086" s="197"/>
    </row>
    <row r="2087" spans="6:12">
      <c r="F2087" s="198"/>
      <c r="G2087" s="196"/>
      <c r="H2087" s="196"/>
      <c r="I2087" s="196"/>
      <c r="J2087" s="196"/>
      <c r="K2087" s="196"/>
      <c r="L2087" s="197"/>
    </row>
    <row r="2088" spans="6:12">
      <c r="F2088" s="198"/>
      <c r="G2088" s="196"/>
      <c r="H2088" s="196"/>
      <c r="I2088" s="196"/>
      <c r="J2088" s="196"/>
      <c r="K2088" s="196"/>
      <c r="L2088" s="197"/>
    </row>
    <row r="2089" spans="6:12">
      <c r="F2089" s="198"/>
      <c r="G2089" s="196"/>
      <c r="H2089" s="196"/>
      <c r="I2089" s="196"/>
      <c r="J2089" s="196"/>
      <c r="K2089" s="196"/>
      <c r="L2089" s="197"/>
    </row>
    <row r="2090" spans="6:12">
      <c r="F2090" s="198"/>
      <c r="G2090" s="196"/>
      <c r="H2090" s="196"/>
      <c r="I2090" s="196"/>
      <c r="J2090" s="196"/>
      <c r="K2090" s="196"/>
      <c r="L2090" s="197"/>
    </row>
    <row r="2091" spans="6:12">
      <c r="F2091" s="198"/>
      <c r="G2091" s="196"/>
      <c r="H2091" s="196"/>
      <c r="I2091" s="196"/>
      <c r="J2091" s="196"/>
      <c r="K2091" s="196"/>
      <c r="L2091" s="197"/>
    </row>
    <row r="2092" spans="6:12">
      <c r="F2092" s="198"/>
      <c r="G2092" s="196"/>
      <c r="H2092" s="196"/>
      <c r="I2092" s="196"/>
      <c r="J2092" s="196"/>
      <c r="K2092" s="196"/>
      <c r="L2092" s="197"/>
    </row>
    <row r="2093" spans="6:12">
      <c r="F2093" s="198"/>
      <c r="G2093" s="196"/>
      <c r="H2093" s="196"/>
      <c r="I2093" s="196"/>
      <c r="J2093" s="196"/>
      <c r="K2093" s="196"/>
      <c r="L2093" s="197"/>
    </row>
    <row r="2094" spans="6:12">
      <c r="F2094" s="198"/>
      <c r="G2094" s="196"/>
      <c r="H2094" s="196"/>
      <c r="I2094" s="196"/>
      <c r="J2094" s="196"/>
      <c r="K2094" s="196"/>
      <c r="L2094" s="197"/>
    </row>
    <row r="2095" spans="6:12">
      <c r="F2095" s="198"/>
      <c r="G2095" s="196"/>
      <c r="H2095" s="196"/>
      <c r="I2095" s="196"/>
      <c r="J2095" s="196"/>
      <c r="K2095" s="196"/>
      <c r="L2095" s="197"/>
    </row>
    <row r="2096" spans="6:12">
      <c r="F2096" s="198"/>
      <c r="G2096" s="196"/>
      <c r="H2096" s="196"/>
      <c r="I2096" s="196"/>
      <c r="J2096" s="196"/>
      <c r="K2096" s="196"/>
      <c r="L2096" s="197"/>
    </row>
    <row r="2097" spans="6:12">
      <c r="F2097" s="198"/>
      <c r="G2097" s="196"/>
      <c r="H2097" s="196"/>
      <c r="I2097" s="196"/>
      <c r="J2097" s="196"/>
      <c r="K2097" s="196"/>
      <c r="L2097" s="197"/>
    </row>
    <row r="2098" spans="6:12">
      <c r="F2098" s="198"/>
      <c r="G2098" s="196"/>
      <c r="H2098" s="196"/>
      <c r="I2098" s="196"/>
      <c r="J2098" s="196"/>
      <c r="K2098" s="196"/>
      <c r="L2098" s="197"/>
    </row>
    <row r="2099" spans="6:12">
      <c r="F2099" s="198"/>
      <c r="G2099" s="196"/>
      <c r="H2099" s="196"/>
      <c r="I2099" s="196"/>
      <c r="J2099" s="196"/>
      <c r="K2099" s="196"/>
      <c r="L2099" s="197"/>
    </row>
    <row r="2100" spans="6:12">
      <c r="F2100" s="198"/>
      <c r="G2100" s="196"/>
      <c r="H2100" s="196"/>
      <c r="I2100" s="196"/>
      <c r="J2100" s="196"/>
      <c r="K2100" s="196"/>
      <c r="L2100" s="197"/>
    </row>
    <row r="2101" spans="6:12">
      <c r="F2101" s="198"/>
      <c r="G2101" s="196"/>
      <c r="H2101" s="196"/>
      <c r="I2101" s="196"/>
      <c r="J2101" s="196"/>
      <c r="K2101" s="196"/>
      <c r="L2101" s="197"/>
    </row>
    <row r="2102" spans="6:12">
      <c r="F2102" s="198"/>
      <c r="G2102" s="196"/>
      <c r="H2102" s="196"/>
      <c r="I2102" s="196"/>
      <c r="J2102" s="196"/>
      <c r="K2102" s="196"/>
      <c r="L2102" s="197"/>
    </row>
    <row r="2103" spans="6:12">
      <c r="F2103" s="198"/>
      <c r="G2103" s="196"/>
      <c r="H2103" s="196"/>
      <c r="I2103" s="196"/>
      <c r="J2103" s="196"/>
      <c r="K2103" s="196"/>
      <c r="L2103" s="197"/>
    </row>
    <row r="2104" spans="6:12">
      <c r="F2104" s="198"/>
      <c r="G2104" s="196"/>
      <c r="H2104" s="196"/>
      <c r="I2104" s="196"/>
      <c r="J2104" s="196"/>
      <c r="K2104" s="196"/>
      <c r="L2104" s="197"/>
    </row>
    <row r="2105" spans="6:12">
      <c r="F2105" s="198"/>
      <c r="G2105" s="196"/>
      <c r="H2105" s="196"/>
      <c r="I2105" s="196"/>
      <c r="J2105" s="196"/>
      <c r="K2105" s="196"/>
      <c r="L2105" s="197"/>
    </row>
    <row r="2106" spans="6:12">
      <c r="F2106" s="198"/>
      <c r="G2106" s="196"/>
      <c r="H2106" s="196"/>
      <c r="I2106" s="196"/>
      <c r="J2106" s="196"/>
      <c r="K2106" s="196"/>
      <c r="L2106" s="197"/>
    </row>
    <row r="2107" spans="6:12">
      <c r="F2107" s="198"/>
      <c r="G2107" s="196"/>
      <c r="H2107" s="196"/>
      <c r="I2107" s="196"/>
      <c r="J2107" s="196"/>
      <c r="K2107" s="196"/>
      <c r="L2107" s="197"/>
    </row>
    <row r="2108" spans="6:12">
      <c r="F2108" s="198"/>
      <c r="G2108" s="196"/>
      <c r="H2108" s="196"/>
      <c r="I2108" s="196"/>
      <c r="J2108" s="196"/>
      <c r="K2108" s="196"/>
      <c r="L2108" s="197"/>
    </row>
    <row r="2109" spans="6:12">
      <c r="F2109" s="198"/>
      <c r="G2109" s="196"/>
      <c r="H2109" s="196"/>
      <c r="I2109" s="196"/>
      <c r="J2109" s="196"/>
      <c r="K2109" s="196"/>
      <c r="L2109" s="197"/>
    </row>
    <row r="2110" spans="6:12">
      <c r="F2110" s="198"/>
      <c r="G2110" s="196"/>
      <c r="H2110" s="196"/>
      <c r="I2110" s="196"/>
      <c r="J2110" s="196"/>
      <c r="K2110" s="196"/>
      <c r="L2110" s="197"/>
    </row>
    <row r="2111" spans="6:12">
      <c r="F2111" s="198"/>
      <c r="G2111" s="196"/>
      <c r="H2111" s="196"/>
      <c r="I2111" s="196"/>
      <c r="J2111" s="196"/>
      <c r="K2111" s="196"/>
      <c r="L2111" s="197"/>
    </row>
    <row r="2112" spans="6:12">
      <c r="F2112" s="198"/>
      <c r="G2112" s="196"/>
      <c r="H2112" s="196"/>
      <c r="I2112" s="196"/>
      <c r="J2112" s="196"/>
      <c r="K2112" s="196"/>
      <c r="L2112" s="197"/>
    </row>
    <row r="2113" spans="6:12">
      <c r="F2113" s="198"/>
      <c r="G2113" s="196"/>
      <c r="H2113" s="196"/>
      <c r="I2113" s="196"/>
      <c r="J2113" s="196"/>
      <c r="K2113" s="196"/>
      <c r="L2113" s="197"/>
    </row>
    <row r="2114" spans="6:12">
      <c r="F2114" s="198"/>
      <c r="G2114" s="196"/>
      <c r="H2114" s="196"/>
      <c r="I2114" s="196"/>
      <c r="J2114" s="196"/>
      <c r="K2114" s="196"/>
      <c r="L2114" s="197"/>
    </row>
    <row r="2115" spans="6:12">
      <c r="F2115" s="198"/>
      <c r="G2115" s="196"/>
      <c r="H2115" s="196"/>
      <c r="I2115" s="196"/>
      <c r="J2115" s="196"/>
      <c r="K2115" s="196"/>
      <c r="L2115" s="197"/>
    </row>
    <row r="2116" spans="6:12">
      <c r="F2116" s="198"/>
      <c r="G2116" s="196"/>
      <c r="H2116" s="196"/>
      <c r="I2116" s="196"/>
      <c r="J2116" s="196"/>
      <c r="K2116" s="196"/>
      <c r="L2116" s="197"/>
    </row>
    <row r="2117" spans="6:12">
      <c r="F2117" s="198"/>
      <c r="G2117" s="196"/>
      <c r="H2117" s="196"/>
      <c r="I2117" s="196"/>
      <c r="J2117" s="196"/>
      <c r="K2117" s="196"/>
      <c r="L2117" s="197"/>
    </row>
    <row r="2118" spans="6:12">
      <c r="F2118" s="198"/>
      <c r="G2118" s="196"/>
      <c r="H2118" s="196"/>
      <c r="I2118" s="196"/>
      <c r="J2118" s="196"/>
      <c r="K2118" s="196"/>
      <c r="L2118" s="197"/>
    </row>
    <row r="2119" spans="6:12">
      <c r="F2119" s="198"/>
      <c r="G2119" s="196"/>
      <c r="H2119" s="196"/>
      <c r="I2119" s="196"/>
      <c r="J2119" s="196"/>
      <c r="K2119" s="196"/>
      <c r="L2119" s="197"/>
    </row>
    <row r="2120" spans="6:12">
      <c r="F2120" s="198"/>
      <c r="G2120" s="196"/>
      <c r="H2120" s="196"/>
      <c r="I2120" s="196"/>
      <c r="J2120" s="196"/>
      <c r="K2120" s="196"/>
      <c r="L2120" s="197"/>
    </row>
    <row r="2121" spans="6:12">
      <c r="F2121" s="198"/>
      <c r="G2121" s="196"/>
      <c r="H2121" s="196"/>
      <c r="I2121" s="196"/>
      <c r="J2121" s="196"/>
      <c r="K2121" s="196"/>
      <c r="L2121" s="197"/>
    </row>
    <row r="2122" spans="6:12">
      <c r="F2122" s="198"/>
      <c r="G2122" s="196"/>
      <c r="H2122" s="196"/>
      <c r="I2122" s="196"/>
      <c r="J2122" s="196"/>
      <c r="K2122" s="196"/>
      <c r="L2122" s="197"/>
    </row>
    <row r="2123" spans="6:12">
      <c r="F2123" s="198"/>
      <c r="G2123" s="196"/>
      <c r="H2123" s="196"/>
      <c r="I2123" s="196"/>
      <c r="J2123" s="196"/>
      <c r="K2123" s="196"/>
      <c r="L2123" s="197"/>
    </row>
    <row r="2124" spans="6:12">
      <c r="F2124" s="198"/>
      <c r="G2124" s="196"/>
      <c r="H2124" s="196"/>
      <c r="I2124" s="196"/>
      <c r="J2124" s="196"/>
      <c r="K2124" s="196"/>
      <c r="L2124" s="197"/>
    </row>
    <row r="2125" spans="6:12">
      <c r="F2125" s="198"/>
      <c r="G2125" s="196"/>
      <c r="H2125" s="196"/>
      <c r="I2125" s="196"/>
      <c r="J2125" s="196"/>
      <c r="K2125" s="196"/>
      <c r="L2125" s="197"/>
    </row>
    <row r="2126" spans="6:12">
      <c r="F2126" s="198"/>
      <c r="G2126" s="196"/>
      <c r="H2126" s="196"/>
      <c r="I2126" s="196"/>
      <c r="J2126" s="196"/>
      <c r="K2126" s="196"/>
      <c r="L2126" s="197"/>
    </row>
    <row r="2127" spans="6:12">
      <c r="F2127" s="198"/>
      <c r="G2127" s="196"/>
      <c r="H2127" s="196"/>
      <c r="I2127" s="196"/>
      <c r="J2127" s="196"/>
      <c r="K2127" s="196"/>
      <c r="L2127" s="197"/>
    </row>
    <row r="2128" spans="6:12">
      <c r="F2128" s="198"/>
      <c r="G2128" s="196"/>
      <c r="H2128" s="196"/>
      <c r="I2128" s="196"/>
      <c r="J2128" s="196"/>
      <c r="K2128" s="196"/>
      <c r="L2128" s="197"/>
    </row>
    <row r="2129" spans="6:12">
      <c r="F2129" s="198"/>
      <c r="G2129" s="196"/>
      <c r="H2129" s="196"/>
      <c r="I2129" s="196"/>
      <c r="J2129" s="196"/>
      <c r="K2129" s="196"/>
      <c r="L2129" s="197"/>
    </row>
    <row r="2130" spans="6:12">
      <c r="F2130" s="198"/>
      <c r="G2130" s="196"/>
      <c r="H2130" s="196"/>
      <c r="I2130" s="196"/>
      <c r="J2130" s="196"/>
      <c r="K2130" s="196"/>
      <c r="L2130" s="197"/>
    </row>
    <row r="2131" spans="6:12">
      <c r="F2131" s="198"/>
      <c r="G2131" s="196"/>
      <c r="H2131" s="196"/>
      <c r="I2131" s="196"/>
      <c r="J2131" s="196"/>
      <c r="K2131" s="196"/>
      <c r="L2131" s="197"/>
    </row>
    <row r="2132" spans="6:12">
      <c r="F2132" s="198"/>
      <c r="G2132" s="196"/>
      <c r="H2132" s="196"/>
      <c r="I2132" s="196"/>
      <c r="J2132" s="196"/>
      <c r="K2132" s="196"/>
      <c r="L2132" s="197"/>
    </row>
    <row r="2133" spans="6:12">
      <c r="F2133" s="198"/>
      <c r="G2133" s="196"/>
      <c r="H2133" s="196"/>
      <c r="I2133" s="196"/>
      <c r="J2133" s="196"/>
      <c r="K2133" s="196"/>
      <c r="L2133" s="197"/>
    </row>
    <row r="2134" spans="6:12">
      <c r="F2134" s="198"/>
      <c r="G2134" s="196"/>
      <c r="H2134" s="196"/>
      <c r="I2134" s="196"/>
      <c r="J2134" s="196"/>
      <c r="K2134" s="196"/>
      <c r="L2134" s="197"/>
    </row>
    <row r="2135" spans="6:12">
      <c r="F2135" s="198"/>
      <c r="G2135" s="196"/>
      <c r="H2135" s="196"/>
      <c r="I2135" s="196"/>
      <c r="J2135" s="196"/>
      <c r="K2135" s="196"/>
      <c r="L2135" s="197"/>
    </row>
    <row r="2136" spans="6:12">
      <c r="F2136" s="198"/>
      <c r="G2136" s="196"/>
      <c r="H2136" s="196"/>
      <c r="I2136" s="196"/>
      <c r="J2136" s="196"/>
      <c r="K2136" s="196"/>
      <c r="L2136" s="197"/>
    </row>
    <row r="2137" spans="6:12">
      <c r="F2137" s="198"/>
      <c r="G2137" s="196"/>
      <c r="H2137" s="196"/>
      <c r="I2137" s="196"/>
      <c r="J2137" s="196"/>
      <c r="K2137" s="196"/>
      <c r="L2137" s="197"/>
    </row>
    <row r="2138" spans="6:12">
      <c r="F2138" s="198"/>
      <c r="G2138" s="196"/>
      <c r="H2138" s="196"/>
      <c r="I2138" s="196"/>
      <c r="J2138" s="196"/>
      <c r="K2138" s="196"/>
      <c r="L2138" s="197"/>
    </row>
    <row r="2139" spans="6:12">
      <c r="F2139" s="198"/>
      <c r="G2139" s="196"/>
      <c r="H2139" s="196"/>
      <c r="I2139" s="196"/>
      <c r="J2139" s="196"/>
      <c r="K2139" s="196"/>
      <c r="L2139" s="197"/>
    </row>
    <row r="2140" spans="6:12">
      <c r="F2140" s="198"/>
      <c r="G2140" s="196"/>
      <c r="H2140" s="196"/>
      <c r="I2140" s="196"/>
      <c r="J2140" s="196"/>
      <c r="K2140" s="196"/>
      <c r="L2140" s="197"/>
    </row>
    <row r="2141" spans="6:12">
      <c r="F2141" s="198"/>
      <c r="G2141" s="196"/>
      <c r="H2141" s="196"/>
      <c r="I2141" s="196"/>
      <c r="J2141" s="196"/>
      <c r="K2141" s="196"/>
      <c r="L2141" s="197"/>
    </row>
    <row r="2142" spans="6:12">
      <c r="F2142" s="198"/>
      <c r="G2142" s="196"/>
      <c r="H2142" s="196"/>
      <c r="I2142" s="196"/>
      <c r="J2142" s="196"/>
      <c r="K2142" s="196"/>
      <c r="L2142" s="197"/>
    </row>
    <row r="2143" spans="6:12">
      <c r="F2143" s="198"/>
      <c r="G2143" s="196"/>
      <c r="H2143" s="196"/>
      <c r="I2143" s="196"/>
      <c r="J2143" s="196"/>
      <c r="K2143" s="196"/>
      <c r="L2143" s="197"/>
    </row>
    <row r="2144" spans="6:12">
      <c r="F2144" s="198"/>
      <c r="G2144" s="196"/>
      <c r="H2144" s="196"/>
      <c r="I2144" s="196"/>
      <c r="J2144" s="196"/>
      <c r="K2144" s="196"/>
      <c r="L2144" s="197"/>
    </row>
    <row r="2145" spans="6:12">
      <c r="F2145" s="198"/>
      <c r="G2145" s="196"/>
      <c r="H2145" s="196"/>
      <c r="I2145" s="196"/>
      <c r="J2145" s="196"/>
      <c r="K2145" s="196"/>
      <c r="L2145" s="197"/>
    </row>
    <row r="2146" spans="6:12">
      <c r="F2146" s="198"/>
      <c r="G2146" s="196"/>
      <c r="H2146" s="196"/>
      <c r="I2146" s="196"/>
      <c r="J2146" s="196"/>
      <c r="K2146" s="196"/>
      <c r="L2146" s="197"/>
    </row>
    <row r="2147" spans="6:12">
      <c r="F2147" s="198"/>
      <c r="G2147" s="196"/>
      <c r="H2147" s="196"/>
      <c r="I2147" s="196"/>
      <c r="J2147" s="196"/>
      <c r="K2147" s="196"/>
      <c r="L2147" s="197"/>
    </row>
    <row r="2148" spans="6:12">
      <c r="F2148" s="198"/>
      <c r="G2148" s="196"/>
      <c r="H2148" s="196"/>
      <c r="I2148" s="196"/>
      <c r="J2148" s="196"/>
      <c r="K2148" s="196"/>
      <c r="L2148" s="197"/>
    </row>
    <row r="2149" spans="6:12">
      <c r="F2149" s="198"/>
      <c r="G2149" s="196"/>
      <c r="H2149" s="196"/>
      <c r="I2149" s="196"/>
      <c r="J2149" s="196"/>
      <c r="K2149" s="196"/>
      <c r="L2149" s="197"/>
    </row>
    <row r="2150" spans="6:12">
      <c r="F2150" s="198"/>
      <c r="G2150" s="196"/>
      <c r="H2150" s="196"/>
      <c r="I2150" s="196"/>
      <c r="J2150" s="196"/>
      <c r="K2150" s="196"/>
      <c r="L2150" s="197"/>
    </row>
    <row r="2151" spans="6:12">
      <c r="F2151" s="198"/>
      <c r="G2151" s="196"/>
      <c r="H2151" s="196"/>
      <c r="I2151" s="196"/>
      <c r="J2151" s="196"/>
      <c r="K2151" s="196"/>
      <c r="L2151" s="197"/>
    </row>
    <row r="2152" spans="6:12">
      <c r="F2152" s="198"/>
      <c r="G2152" s="196"/>
      <c r="H2152" s="196"/>
      <c r="I2152" s="196"/>
      <c r="J2152" s="196"/>
      <c r="K2152" s="196"/>
      <c r="L2152" s="197"/>
    </row>
    <row r="2153" spans="6:12">
      <c r="F2153" s="198"/>
      <c r="G2153" s="196"/>
      <c r="H2153" s="196"/>
      <c r="I2153" s="196"/>
      <c r="J2153" s="196"/>
      <c r="K2153" s="196"/>
      <c r="L2153" s="197"/>
    </row>
    <row r="2154" spans="6:12">
      <c r="F2154" s="198"/>
      <c r="G2154" s="196"/>
      <c r="H2154" s="196"/>
      <c r="I2154" s="196"/>
      <c r="J2154" s="196"/>
      <c r="K2154" s="196"/>
      <c r="L2154" s="197"/>
    </row>
    <row r="2155" spans="6:12">
      <c r="F2155" s="198"/>
      <c r="G2155" s="196"/>
      <c r="H2155" s="196"/>
      <c r="I2155" s="196"/>
      <c r="J2155" s="196"/>
      <c r="K2155" s="196"/>
      <c r="L2155" s="197"/>
    </row>
    <row r="2156" spans="6:12">
      <c r="F2156" s="198"/>
      <c r="G2156" s="196"/>
      <c r="H2156" s="196"/>
      <c r="I2156" s="196"/>
      <c r="J2156" s="196"/>
      <c r="K2156" s="196"/>
      <c r="L2156" s="197"/>
    </row>
    <row r="2157" spans="6:12">
      <c r="F2157" s="198"/>
      <c r="G2157" s="196"/>
      <c r="H2157" s="196"/>
      <c r="I2157" s="196"/>
      <c r="J2157" s="196"/>
      <c r="K2157" s="196"/>
      <c r="L2157" s="197"/>
    </row>
    <row r="2158" spans="6:12">
      <c r="F2158" s="198"/>
      <c r="G2158" s="196"/>
      <c r="H2158" s="196"/>
      <c r="I2158" s="196"/>
      <c r="J2158" s="196"/>
      <c r="K2158" s="196"/>
      <c r="L2158" s="197"/>
    </row>
    <row r="2159" spans="6:12">
      <c r="F2159" s="198"/>
      <c r="G2159" s="196"/>
      <c r="H2159" s="196"/>
      <c r="I2159" s="196"/>
      <c r="J2159" s="196"/>
      <c r="K2159" s="196"/>
      <c r="L2159" s="197"/>
    </row>
    <row r="2160" spans="6:12">
      <c r="F2160" s="198"/>
      <c r="G2160" s="196"/>
      <c r="H2160" s="196"/>
      <c r="I2160" s="196"/>
      <c r="J2160" s="196"/>
      <c r="K2160" s="196"/>
      <c r="L2160" s="197"/>
    </row>
    <row r="2161" spans="6:12">
      <c r="F2161" s="198"/>
      <c r="G2161" s="196"/>
      <c r="H2161" s="196"/>
      <c r="I2161" s="196"/>
      <c r="J2161" s="196"/>
      <c r="K2161" s="196"/>
      <c r="L2161" s="197"/>
    </row>
    <row r="2162" spans="6:12">
      <c r="F2162" s="198"/>
      <c r="G2162" s="196"/>
      <c r="H2162" s="196"/>
      <c r="I2162" s="196"/>
      <c r="J2162" s="196"/>
      <c r="K2162" s="196"/>
      <c r="L2162" s="197"/>
    </row>
    <row r="2163" spans="6:12">
      <c r="F2163" s="198"/>
      <c r="G2163" s="196"/>
      <c r="H2163" s="196"/>
      <c r="I2163" s="196"/>
      <c r="J2163" s="196"/>
      <c r="K2163" s="196"/>
      <c r="L2163" s="197"/>
    </row>
    <row r="2164" spans="6:12">
      <c r="F2164" s="198"/>
      <c r="G2164" s="196"/>
      <c r="H2164" s="196"/>
      <c r="I2164" s="196"/>
      <c r="J2164" s="196"/>
      <c r="K2164" s="196"/>
      <c r="L2164" s="197"/>
    </row>
    <row r="2165" spans="6:12">
      <c r="F2165" s="198"/>
      <c r="G2165" s="196"/>
      <c r="H2165" s="196"/>
      <c r="I2165" s="196"/>
      <c r="J2165" s="196"/>
      <c r="K2165" s="196"/>
      <c r="L2165" s="197"/>
    </row>
    <row r="2166" spans="6:12">
      <c r="F2166" s="198"/>
      <c r="G2166" s="196"/>
      <c r="H2166" s="196"/>
      <c r="I2166" s="196"/>
      <c r="J2166" s="196"/>
      <c r="K2166" s="196"/>
      <c r="L2166" s="197"/>
    </row>
    <row r="2167" spans="6:12">
      <c r="F2167" s="198"/>
      <c r="G2167" s="196"/>
      <c r="H2167" s="196"/>
      <c r="I2167" s="196"/>
      <c r="J2167" s="196"/>
      <c r="K2167" s="196"/>
      <c r="L2167" s="197"/>
    </row>
    <row r="2168" spans="6:12">
      <c r="F2168" s="198"/>
      <c r="G2168" s="196"/>
      <c r="H2168" s="196"/>
      <c r="I2168" s="196"/>
      <c r="J2168" s="196"/>
      <c r="K2168" s="196"/>
      <c r="L2168" s="197"/>
    </row>
    <row r="2169" spans="6:12">
      <c r="F2169" s="198"/>
      <c r="G2169" s="196"/>
      <c r="H2169" s="196"/>
      <c r="I2169" s="196"/>
      <c r="J2169" s="196"/>
      <c r="K2169" s="196"/>
      <c r="L2169" s="197"/>
    </row>
    <row r="2170" spans="6:12">
      <c r="F2170" s="198"/>
      <c r="G2170" s="196"/>
      <c r="H2170" s="196"/>
      <c r="I2170" s="196"/>
      <c r="J2170" s="196"/>
      <c r="K2170" s="196"/>
      <c r="L2170" s="197"/>
    </row>
    <row r="2171" spans="6:12">
      <c r="F2171" s="198"/>
      <c r="G2171" s="196"/>
      <c r="H2171" s="196"/>
      <c r="I2171" s="196"/>
      <c r="J2171" s="196"/>
      <c r="K2171" s="196"/>
      <c r="L2171" s="197"/>
    </row>
    <row r="2172" spans="6:12">
      <c r="F2172" s="198"/>
      <c r="G2172" s="196"/>
      <c r="H2172" s="196"/>
      <c r="I2172" s="196"/>
      <c r="J2172" s="196"/>
      <c r="K2172" s="196"/>
      <c r="L2172" s="197"/>
    </row>
    <row r="2173" spans="6:12">
      <c r="F2173" s="198"/>
      <c r="G2173" s="196"/>
      <c r="H2173" s="196"/>
      <c r="I2173" s="196"/>
      <c r="J2173" s="196"/>
      <c r="K2173" s="196"/>
      <c r="L2173" s="197"/>
    </row>
    <row r="2174" spans="6:12">
      <c r="F2174" s="198"/>
      <c r="G2174" s="196"/>
      <c r="H2174" s="196"/>
      <c r="I2174" s="196"/>
      <c r="J2174" s="196"/>
      <c r="K2174" s="196"/>
      <c r="L2174" s="197"/>
    </row>
    <row r="2175" spans="6:12">
      <c r="F2175" s="198"/>
      <c r="G2175" s="196"/>
      <c r="H2175" s="196"/>
      <c r="I2175" s="196"/>
      <c r="J2175" s="196"/>
      <c r="K2175" s="196"/>
      <c r="L2175" s="197"/>
    </row>
    <row r="2176" spans="6:12">
      <c r="F2176" s="198"/>
      <c r="G2176" s="196"/>
      <c r="H2176" s="196"/>
      <c r="I2176" s="196"/>
      <c r="J2176" s="196"/>
      <c r="K2176" s="196"/>
      <c r="L2176" s="197"/>
    </row>
    <row r="2177" spans="6:12">
      <c r="F2177" s="198"/>
      <c r="G2177" s="196"/>
      <c r="H2177" s="196"/>
      <c r="I2177" s="196"/>
      <c r="J2177" s="196"/>
      <c r="K2177" s="196"/>
      <c r="L2177" s="197"/>
    </row>
    <row r="2178" spans="6:12">
      <c r="F2178" s="198"/>
      <c r="G2178" s="196"/>
      <c r="H2178" s="196"/>
      <c r="I2178" s="196"/>
      <c r="J2178" s="196"/>
      <c r="K2178" s="196"/>
      <c r="L2178" s="197"/>
    </row>
    <row r="2179" spans="6:12">
      <c r="F2179" s="198"/>
      <c r="G2179" s="196"/>
      <c r="H2179" s="196"/>
      <c r="I2179" s="196"/>
      <c r="J2179" s="196"/>
      <c r="K2179" s="196"/>
      <c r="L2179" s="197"/>
    </row>
    <row r="2180" spans="6:12">
      <c r="F2180" s="198"/>
      <c r="G2180" s="196"/>
      <c r="H2180" s="196"/>
      <c r="I2180" s="196"/>
      <c r="J2180" s="196"/>
      <c r="K2180" s="196"/>
      <c r="L2180" s="197"/>
    </row>
    <row r="2181" spans="6:12">
      <c r="F2181" s="198"/>
      <c r="G2181" s="196"/>
      <c r="H2181" s="196"/>
      <c r="I2181" s="196"/>
      <c r="J2181" s="196"/>
      <c r="K2181" s="196"/>
      <c r="L2181" s="197"/>
    </row>
    <row r="2182" spans="6:12">
      <c r="F2182" s="198"/>
      <c r="G2182" s="196"/>
      <c r="H2182" s="196"/>
      <c r="I2182" s="196"/>
      <c r="J2182" s="196"/>
      <c r="K2182" s="196"/>
      <c r="L2182" s="197"/>
    </row>
    <row r="2183" spans="6:12">
      <c r="F2183" s="198"/>
      <c r="G2183" s="196"/>
      <c r="H2183" s="196"/>
      <c r="I2183" s="196"/>
      <c r="J2183" s="196"/>
      <c r="K2183" s="196"/>
      <c r="L2183" s="197"/>
    </row>
    <row r="2184" spans="6:12">
      <c r="F2184" s="198"/>
      <c r="G2184" s="196"/>
      <c r="H2184" s="196"/>
      <c r="I2184" s="196"/>
      <c r="J2184" s="196"/>
      <c r="K2184" s="196"/>
      <c r="L2184" s="197"/>
    </row>
    <row r="2185" spans="6:12">
      <c r="F2185" s="198"/>
      <c r="G2185" s="196"/>
      <c r="H2185" s="196"/>
      <c r="I2185" s="196"/>
      <c r="J2185" s="196"/>
      <c r="K2185" s="196"/>
      <c r="L2185" s="197"/>
    </row>
    <row r="2186" spans="6:12">
      <c r="F2186" s="198"/>
      <c r="G2186" s="196"/>
      <c r="H2186" s="196"/>
      <c r="I2186" s="196"/>
      <c r="J2186" s="196"/>
      <c r="K2186" s="196"/>
      <c r="L2186" s="197"/>
    </row>
    <row r="2187" spans="6:12">
      <c r="F2187" s="198"/>
      <c r="G2187" s="196"/>
      <c r="H2187" s="196"/>
      <c r="I2187" s="196"/>
      <c r="J2187" s="196"/>
      <c r="K2187" s="196"/>
      <c r="L2187" s="197"/>
    </row>
    <row r="2188" spans="6:12">
      <c r="F2188" s="198"/>
      <c r="G2188" s="196"/>
      <c r="H2188" s="196"/>
      <c r="I2188" s="196"/>
      <c r="J2188" s="196"/>
      <c r="K2188" s="196"/>
      <c r="L2188" s="197"/>
    </row>
    <row r="2189" spans="6:12">
      <c r="F2189" s="198"/>
      <c r="G2189" s="196"/>
      <c r="H2189" s="196"/>
      <c r="I2189" s="196"/>
      <c r="J2189" s="196"/>
      <c r="K2189" s="196"/>
      <c r="L2189" s="197"/>
    </row>
    <row r="2190" spans="6:12">
      <c r="F2190" s="198"/>
      <c r="G2190" s="196"/>
      <c r="H2190" s="196"/>
      <c r="I2190" s="196"/>
      <c r="J2190" s="196"/>
      <c r="K2190" s="196"/>
      <c r="L2190" s="197"/>
    </row>
    <row r="2191" spans="6:12">
      <c r="F2191" s="198"/>
      <c r="G2191" s="196"/>
      <c r="H2191" s="196"/>
      <c r="I2191" s="196"/>
      <c r="J2191" s="196"/>
      <c r="K2191" s="196"/>
      <c r="L2191" s="197"/>
    </row>
    <row r="2192" spans="6:12">
      <c r="F2192" s="198"/>
      <c r="G2192" s="196"/>
      <c r="H2192" s="196"/>
      <c r="I2192" s="196"/>
      <c r="J2192" s="196"/>
      <c r="K2192" s="196"/>
      <c r="L2192" s="197"/>
    </row>
    <row r="2193" spans="6:12">
      <c r="F2193" s="198"/>
      <c r="G2193" s="196"/>
      <c r="H2193" s="196"/>
      <c r="I2193" s="196"/>
      <c r="J2193" s="196"/>
      <c r="K2193" s="196"/>
      <c r="L2193" s="197"/>
    </row>
    <row r="2194" spans="6:12">
      <c r="F2194" s="198"/>
      <c r="G2194" s="196"/>
      <c r="H2194" s="196"/>
      <c r="I2194" s="196"/>
      <c r="J2194" s="196"/>
      <c r="K2194" s="196"/>
      <c r="L2194" s="197"/>
    </row>
    <row r="2195" spans="6:12">
      <c r="F2195" s="198"/>
      <c r="G2195" s="196"/>
      <c r="H2195" s="196"/>
      <c r="I2195" s="196"/>
      <c r="J2195" s="196"/>
      <c r="K2195" s="196"/>
      <c r="L2195" s="197"/>
    </row>
    <row r="2196" spans="6:12">
      <c r="F2196" s="198"/>
      <c r="G2196" s="196"/>
      <c r="H2196" s="196"/>
      <c r="I2196" s="196"/>
      <c r="J2196" s="196"/>
      <c r="K2196" s="196"/>
      <c r="L2196" s="197"/>
    </row>
    <row r="2197" spans="6:12">
      <c r="F2197" s="198"/>
      <c r="G2197" s="196"/>
      <c r="H2197" s="196"/>
      <c r="I2197" s="196"/>
      <c r="J2197" s="196"/>
      <c r="K2197" s="196"/>
      <c r="L2197" s="197"/>
    </row>
    <row r="2198" spans="6:12">
      <c r="F2198" s="198"/>
      <c r="G2198" s="196"/>
      <c r="H2198" s="196"/>
      <c r="I2198" s="196"/>
      <c r="J2198" s="196"/>
      <c r="K2198" s="196"/>
      <c r="L2198" s="197"/>
    </row>
    <row r="2199" spans="6:12">
      <c r="F2199" s="198"/>
      <c r="G2199" s="196"/>
      <c r="H2199" s="196"/>
      <c r="I2199" s="196"/>
      <c r="J2199" s="196"/>
      <c r="K2199" s="196"/>
      <c r="L2199" s="197"/>
    </row>
    <row r="2200" spans="6:12">
      <c r="F2200" s="198"/>
      <c r="G2200" s="196"/>
      <c r="H2200" s="196"/>
      <c r="I2200" s="196"/>
      <c r="J2200" s="196"/>
      <c r="K2200" s="196"/>
      <c r="L2200" s="197"/>
    </row>
    <row r="2201" spans="6:12">
      <c r="F2201" s="198"/>
      <c r="G2201" s="196"/>
      <c r="H2201" s="196"/>
      <c r="I2201" s="196"/>
      <c r="J2201" s="196"/>
      <c r="K2201" s="196"/>
      <c r="L2201" s="197"/>
    </row>
    <row r="2202" spans="6:12">
      <c r="F2202" s="198"/>
      <c r="G2202" s="196"/>
      <c r="H2202" s="196"/>
      <c r="I2202" s="196"/>
      <c r="J2202" s="196"/>
      <c r="K2202" s="196"/>
      <c r="L2202" s="197"/>
    </row>
    <row r="2203" spans="6:12">
      <c r="F2203" s="198"/>
      <c r="G2203" s="196"/>
      <c r="H2203" s="196"/>
      <c r="I2203" s="196"/>
      <c r="J2203" s="196"/>
      <c r="K2203" s="196"/>
      <c r="L2203" s="197"/>
    </row>
    <row r="2204" spans="6:12">
      <c r="F2204" s="198"/>
      <c r="G2204" s="196"/>
      <c r="H2204" s="196"/>
      <c r="I2204" s="196"/>
      <c r="J2204" s="196"/>
      <c r="K2204" s="196"/>
      <c r="L2204" s="197"/>
    </row>
    <row r="2205" spans="6:12">
      <c r="F2205" s="198"/>
      <c r="G2205" s="196"/>
      <c r="H2205" s="196"/>
      <c r="I2205" s="196"/>
      <c r="J2205" s="196"/>
      <c r="K2205" s="196"/>
      <c r="L2205" s="197"/>
    </row>
    <row r="2206" spans="6:12">
      <c r="F2206" s="198"/>
      <c r="G2206" s="196"/>
      <c r="H2206" s="196"/>
      <c r="I2206" s="196"/>
      <c r="J2206" s="196"/>
      <c r="K2206" s="196"/>
      <c r="L2206" s="197"/>
    </row>
    <row r="2207" spans="6:12">
      <c r="F2207" s="198"/>
      <c r="G2207" s="196"/>
      <c r="H2207" s="196"/>
      <c r="I2207" s="196"/>
      <c r="J2207" s="196"/>
      <c r="K2207" s="196"/>
      <c r="L2207" s="197"/>
    </row>
    <row r="2208" spans="6:12">
      <c r="F2208" s="198"/>
      <c r="G2208" s="196"/>
      <c r="H2208" s="196"/>
      <c r="I2208" s="196"/>
      <c r="J2208" s="196"/>
      <c r="K2208" s="196"/>
      <c r="L2208" s="197"/>
    </row>
    <row r="2209" spans="6:12">
      <c r="F2209" s="198"/>
      <c r="G2209" s="196"/>
      <c r="H2209" s="196"/>
      <c r="I2209" s="196"/>
      <c r="J2209" s="196"/>
      <c r="K2209" s="196"/>
      <c r="L2209" s="197"/>
    </row>
    <row r="2210" spans="6:12">
      <c r="F2210" s="198"/>
      <c r="G2210" s="196"/>
      <c r="H2210" s="196"/>
      <c r="I2210" s="196"/>
      <c r="J2210" s="196"/>
      <c r="K2210" s="196"/>
      <c r="L2210" s="197"/>
    </row>
    <row r="2211" spans="6:12">
      <c r="F2211" s="198"/>
      <c r="G2211" s="196"/>
      <c r="H2211" s="196"/>
      <c r="I2211" s="196"/>
      <c r="J2211" s="196"/>
      <c r="K2211" s="196"/>
      <c r="L2211" s="197"/>
    </row>
    <row r="2212" spans="6:12">
      <c r="F2212" s="198"/>
      <c r="G2212" s="196"/>
      <c r="H2212" s="196"/>
      <c r="I2212" s="196"/>
      <c r="J2212" s="196"/>
      <c r="K2212" s="196"/>
      <c r="L2212" s="197"/>
    </row>
    <row r="2213" spans="6:12">
      <c r="F2213" s="198"/>
      <c r="G2213" s="196"/>
      <c r="H2213" s="196"/>
      <c r="I2213" s="196"/>
      <c r="J2213" s="196"/>
      <c r="K2213" s="196"/>
      <c r="L2213" s="197"/>
    </row>
    <row r="2214" spans="6:12">
      <c r="F2214" s="198"/>
      <c r="G2214" s="196"/>
      <c r="H2214" s="196"/>
      <c r="I2214" s="196"/>
      <c r="J2214" s="196"/>
      <c r="K2214" s="196"/>
      <c r="L2214" s="197"/>
    </row>
    <row r="2215" spans="6:12">
      <c r="F2215" s="198"/>
      <c r="G2215" s="196"/>
      <c r="H2215" s="196"/>
      <c r="I2215" s="196"/>
      <c r="J2215" s="196"/>
      <c r="K2215" s="196"/>
      <c r="L2215" s="197"/>
    </row>
    <row r="2216" spans="6:12">
      <c r="F2216" s="198"/>
      <c r="G2216" s="196"/>
      <c r="H2216" s="196"/>
      <c r="I2216" s="196"/>
      <c r="J2216" s="196"/>
      <c r="K2216" s="196"/>
      <c r="L2216" s="197"/>
    </row>
    <row r="2217" spans="6:12">
      <c r="F2217" s="198"/>
      <c r="G2217" s="196"/>
      <c r="H2217" s="196"/>
      <c r="I2217" s="196"/>
      <c r="J2217" s="196"/>
      <c r="K2217" s="196"/>
      <c r="L2217" s="197"/>
    </row>
    <row r="2218" spans="6:12">
      <c r="F2218" s="198"/>
      <c r="G2218" s="196"/>
      <c r="H2218" s="196"/>
      <c r="I2218" s="196"/>
      <c r="J2218" s="196"/>
      <c r="K2218" s="196"/>
      <c r="L2218" s="197"/>
    </row>
    <row r="2219" spans="6:12">
      <c r="F2219" s="198"/>
      <c r="G2219" s="196"/>
      <c r="H2219" s="196"/>
      <c r="I2219" s="196"/>
      <c r="J2219" s="196"/>
      <c r="K2219" s="196"/>
      <c r="L2219" s="197"/>
    </row>
    <row r="2220" spans="6:12">
      <c r="F2220" s="198"/>
      <c r="G2220" s="196"/>
      <c r="H2220" s="196"/>
      <c r="I2220" s="196"/>
      <c r="J2220" s="196"/>
      <c r="K2220" s="196"/>
      <c r="L2220" s="197"/>
    </row>
    <row r="2221" spans="6:12">
      <c r="F2221" s="198"/>
      <c r="G2221" s="196"/>
      <c r="H2221" s="196"/>
      <c r="I2221" s="196"/>
      <c r="J2221" s="196"/>
      <c r="K2221" s="196"/>
      <c r="L2221" s="197"/>
    </row>
    <row r="2222" spans="6:12">
      <c r="F2222" s="198"/>
      <c r="G2222" s="196"/>
      <c r="H2222" s="196"/>
      <c r="I2222" s="196"/>
      <c r="J2222" s="196"/>
      <c r="K2222" s="196"/>
      <c r="L2222" s="197"/>
    </row>
    <row r="2223" spans="6:12">
      <c r="F2223" s="198"/>
      <c r="G2223" s="196"/>
      <c r="H2223" s="196"/>
      <c r="I2223" s="196"/>
      <c r="J2223" s="196"/>
      <c r="K2223" s="196"/>
      <c r="L2223" s="197"/>
    </row>
    <row r="2224" spans="6:12">
      <c r="F2224" s="198"/>
      <c r="G2224" s="196"/>
      <c r="H2224" s="196"/>
      <c r="I2224" s="196"/>
      <c r="J2224" s="196"/>
      <c r="K2224" s="196"/>
      <c r="L2224" s="197"/>
    </row>
    <row r="2225" spans="6:12">
      <c r="F2225" s="198"/>
      <c r="G2225" s="196"/>
      <c r="H2225" s="196"/>
      <c r="I2225" s="196"/>
      <c r="J2225" s="196"/>
      <c r="K2225" s="196"/>
      <c r="L2225" s="197"/>
    </row>
    <row r="2226" spans="6:12">
      <c r="F2226" s="198"/>
      <c r="G2226" s="196"/>
      <c r="H2226" s="196"/>
      <c r="I2226" s="196"/>
      <c r="J2226" s="196"/>
      <c r="K2226" s="196"/>
      <c r="L2226" s="197"/>
    </row>
    <row r="2227" spans="6:12">
      <c r="F2227" s="198"/>
      <c r="G2227" s="196"/>
      <c r="H2227" s="196"/>
      <c r="I2227" s="196"/>
      <c r="J2227" s="196"/>
      <c r="K2227" s="196"/>
      <c r="L2227" s="197"/>
    </row>
    <row r="2228" spans="6:12">
      <c r="F2228" s="198"/>
      <c r="G2228" s="196"/>
      <c r="H2228" s="196"/>
      <c r="I2228" s="196"/>
      <c r="J2228" s="196"/>
      <c r="K2228" s="196"/>
      <c r="L2228" s="197"/>
    </row>
    <row r="2229" spans="6:12">
      <c r="F2229" s="198"/>
      <c r="G2229" s="196"/>
      <c r="H2229" s="196"/>
      <c r="I2229" s="196"/>
      <c r="J2229" s="196"/>
      <c r="K2229" s="196"/>
      <c r="L2229" s="197"/>
    </row>
    <row r="2230" spans="6:12">
      <c r="F2230" s="198"/>
      <c r="G2230" s="196"/>
      <c r="H2230" s="196"/>
      <c r="I2230" s="196"/>
      <c r="J2230" s="196"/>
      <c r="K2230" s="196"/>
      <c r="L2230" s="197"/>
    </row>
    <row r="2231" spans="6:12">
      <c r="F2231" s="198"/>
      <c r="G2231" s="196"/>
      <c r="H2231" s="196"/>
      <c r="I2231" s="196"/>
      <c r="J2231" s="196"/>
      <c r="K2231" s="196"/>
      <c r="L2231" s="197"/>
    </row>
    <row r="2232" spans="6:12">
      <c r="F2232" s="198"/>
      <c r="G2232" s="196"/>
      <c r="H2232" s="196"/>
      <c r="I2232" s="196"/>
      <c r="J2232" s="196"/>
      <c r="K2232" s="196"/>
      <c r="L2232" s="197"/>
    </row>
    <row r="2233" spans="6:12">
      <c r="F2233" s="198"/>
      <c r="G2233" s="196"/>
      <c r="H2233" s="196"/>
      <c r="I2233" s="196"/>
      <c r="J2233" s="196"/>
      <c r="K2233" s="196"/>
      <c r="L2233" s="197"/>
    </row>
    <row r="2234" spans="6:12">
      <c r="F2234" s="198"/>
      <c r="G2234" s="196"/>
      <c r="H2234" s="196"/>
      <c r="I2234" s="196"/>
      <c r="J2234" s="196"/>
      <c r="K2234" s="196"/>
      <c r="L2234" s="197"/>
    </row>
    <row r="2235" spans="6:12">
      <c r="F2235" s="198"/>
      <c r="G2235" s="196"/>
      <c r="H2235" s="196"/>
      <c r="I2235" s="196"/>
      <c r="J2235" s="196"/>
      <c r="K2235" s="196"/>
      <c r="L2235" s="197"/>
    </row>
    <row r="2236" spans="6:12">
      <c r="F2236" s="198"/>
      <c r="G2236" s="196"/>
      <c r="H2236" s="196"/>
      <c r="I2236" s="196"/>
      <c r="J2236" s="196"/>
      <c r="K2236" s="196"/>
      <c r="L2236" s="197"/>
    </row>
    <row r="2237" spans="6:12">
      <c r="F2237" s="198"/>
      <c r="G2237" s="196"/>
      <c r="H2237" s="196"/>
      <c r="I2237" s="196"/>
      <c r="J2237" s="196"/>
      <c r="K2237" s="196"/>
      <c r="L2237" s="197"/>
    </row>
    <row r="2238" spans="6:12">
      <c r="F2238" s="198"/>
      <c r="G2238" s="196"/>
      <c r="H2238" s="196"/>
      <c r="I2238" s="196"/>
      <c r="J2238" s="196"/>
      <c r="K2238" s="196"/>
      <c r="L2238" s="197"/>
    </row>
    <row r="2239" spans="6:12">
      <c r="F2239" s="198"/>
      <c r="G2239" s="196"/>
      <c r="H2239" s="196"/>
      <c r="I2239" s="196"/>
      <c r="J2239" s="196"/>
      <c r="K2239" s="196"/>
      <c r="L2239" s="197"/>
    </row>
    <row r="2240" spans="6:12">
      <c r="F2240" s="198"/>
      <c r="G2240" s="196"/>
      <c r="H2240" s="196"/>
      <c r="I2240" s="196"/>
      <c r="J2240" s="196"/>
      <c r="K2240" s="196"/>
      <c r="L2240" s="197"/>
    </row>
    <row r="2241" spans="6:12">
      <c r="F2241" s="198"/>
      <c r="G2241" s="196"/>
      <c r="H2241" s="196"/>
      <c r="I2241" s="196"/>
      <c r="J2241" s="196"/>
      <c r="K2241" s="196"/>
      <c r="L2241" s="197"/>
    </row>
    <row r="2242" spans="6:12">
      <c r="F2242" s="198"/>
      <c r="G2242" s="196"/>
      <c r="H2242" s="196"/>
      <c r="I2242" s="196"/>
      <c r="J2242" s="196"/>
      <c r="K2242" s="196"/>
      <c r="L2242" s="197"/>
    </row>
    <row r="2243" spans="6:12">
      <c r="F2243" s="198"/>
      <c r="G2243" s="196"/>
      <c r="H2243" s="196"/>
      <c r="I2243" s="196"/>
      <c r="J2243" s="196"/>
      <c r="K2243" s="196"/>
      <c r="L2243" s="197"/>
    </row>
    <row r="2244" spans="6:12">
      <c r="F2244" s="198"/>
      <c r="G2244" s="196"/>
      <c r="H2244" s="196"/>
      <c r="I2244" s="196"/>
      <c r="J2244" s="196"/>
      <c r="K2244" s="196"/>
      <c r="L2244" s="197"/>
    </row>
    <row r="2245" spans="6:12">
      <c r="F2245" s="198"/>
      <c r="G2245" s="196"/>
      <c r="H2245" s="196"/>
      <c r="I2245" s="196"/>
      <c r="J2245" s="196"/>
      <c r="K2245" s="196"/>
      <c r="L2245" s="197"/>
    </row>
    <row r="2246" spans="6:12">
      <c r="F2246" s="198"/>
      <c r="G2246" s="196"/>
      <c r="H2246" s="196"/>
      <c r="I2246" s="196"/>
      <c r="J2246" s="196"/>
      <c r="K2246" s="196"/>
      <c r="L2246" s="197"/>
    </row>
    <row r="2247" spans="6:12">
      <c r="F2247" s="198"/>
      <c r="G2247" s="196"/>
      <c r="H2247" s="196"/>
      <c r="I2247" s="196"/>
      <c r="J2247" s="196"/>
      <c r="K2247" s="196"/>
      <c r="L2247" s="197"/>
    </row>
    <row r="2248" spans="6:12">
      <c r="F2248" s="198"/>
      <c r="G2248" s="196"/>
      <c r="H2248" s="196"/>
      <c r="I2248" s="196"/>
      <c r="J2248" s="196"/>
      <c r="K2248" s="196"/>
      <c r="L2248" s="197"/>
    </row>
    <row r="2249" spans="6:12">
      <c r="F2249" s="198"/>
      <c r="G2249" s="196"/>
      <c r="H2249" s="196"/>
      <c r="I2249" s="196"/>
      <c r="J2249" s="196"/>
      <c r="K2249" s="196"/>
      <c r="L2249" s="197"/>
    </row>
    <row r="2250" spans="6:12">
      <c r="F2250" s="198"/>
      <c r="G2250" s="196"/>
      <c r="H2250" s="196"/>
      <c r="I2250" s="196"/>
      <c r="J2250" s="196"/>
      <c r="K2250" s="196"/>
      <c r="L2250" s="197"/>
    </row>
    <row r="2251" spans="6:12">
      <c r="F2251" s="198"/>
      <c r="G2251" s="196"/>
      <c r="H2251" s="196"/>
      <c r="I2251" s="196"/>
      <c r="J2251" s="196"/>
      <c r="K2251" s="196"/>
      <c r="L2251" s="197"/>
    </row>
    <row r="2252" spans="6:12">
      <c r="F2252" s="198"/>
      <c r="G2252" s="196"/>
      <c r="H2252" s="196"/>
      <c r="I2252" s="196"/>
      <c r="J2252" s="196"/>
      <c r="K2252" s="196"/>
      <c r="L2252" s="197"/>
    </row>
    <row r="2253" spans="6:12">
      <c r="F2253" s="198"/>
      <c r="G2253" s="196"/>
      <c r="H2253" s="196"/>
      <c r="I2253" s="196"/>
      <c r="J2253" s="196"/>
      <c r="K2253" s="196"/>
      <c r="L2253" s="197"/>
    </row>
    <row r="2254" spans="6:12">
      <c r="F2254" s="198"/>
      <c r="G2254" s="196"/>
      <c r="H2254" s="196"/>
      <c r="I2254" s="196"/>
      <c r="J2254" s="196"/>
      <c r="K2254" s="196"/>
      <c r="L2254" s="197"/>
    </row>
    <row r="2255" spans="6:12">
      <c r="F2255" s="198"/>
      <c r="G2255" s="196"/>
      <c r="H2255" s="196"/>
      <c r="I2255" s="196"/>
      <c r="J2255" s="196"/>
      <c r="K2255" s="196"/>
      <c r="L2255" s="197"/>
    </row>
    <row r="2256" spans="6:12">
      <c r="F2256" s="198"/>
      <c r="G2256" s="196"/>
      <c r="H2256" s="196"/>
      <c r="I2256" s="196"/>
      <c r="J2256" s="196"/>
      <c r="K2256" s="196"/>
      <c r="L2256" s="197"/>
    </row>
    <row r="2257" spans="6:12">
      <c r="F2257" s="198"/>
      <c r="G2257" s="196"/>
      <c r="H2257" s="196"/>
      <c r="I2257" s="196"/>
      <c r="J2257" s="196"/>
      <c r="K2257" s="196"/>
      <c r="L2257" s="197"/>
    </row>
    <row r="2258" spans="6:12">
      <c r="F2258" s="198"/>
      <c r="G2258" s="196"/>
      <c r="H2258" s="196"/>
      <c r="I2258" s="196"/>
      <c r="J2258" s="196"/>
      <c r="K2258" s="196"/>
      <c r="L2258" s="197"/>
    </row>
    <row r="2259" spans="6:12">
      <c r="F2259" s="198"/>
      <c r="G2259" s="196"/>
      <c r="H2259" s="196"/>
      <c r="I2259" s="196"/>
      <c r="J2259" s="196"/>
      <c r="K2259" s="196"/>
      <c r="L2259" s="197"/>
    </row>
    <row r="2260" spans="6:12">
      <c r="F2260" s="198"/>
      <c r="G2260" s="196"/>
      <c r="H2260" s="196"/>
      <c r="I2260" s="196"/>
      <c r="J2260" s="196"/>
      <c r="K2260" s="196"/>
      <c r="L2260" s="197"/>
    </row>
    <row r="2261" spans="6:12">
      <c r="F2261" s="198"/>
      <c r="G2261" s="196"/>
      <c r="H2261" s="196"/>
      <c r="I2261" s="196"/>
      <c r="J2261" s="196"/>
      <c r="K2261" s="196"/>
      <c r="L2261" s="197"/>
    </row>
    <row r="2262" spans="6:12">
      <c r="F2262" s="198"/>
      <c r="G2262" s="196"/>
      <c r="H2262" s="196"/>
      <c r="I2262" s="196"/>
      <c r="J2262" s="196"/>
      <c r="K2262" s="196"/>
      <c r="L2262" s="197"/>
    </row>
    <row r="2263" spans="6:12">
      <c r="F2263" s="198"/>
      <c r="G2263" s="196"/>
      <c r="H2263" s="196"/>
      <c r="I2263" s="196"/>
      <c r="J2263" s="196"/>
      <c r="K2263" s="196"/>
      <c r="L2263" s="197"/>
    </row>
    <row r="2264" spans="6:12">
      <c r="F2264" s="198"/>
      <c r="G2264" s="196"/>
      <c r="H2264" s="196"/>
      <c r="I2264" s="196"/>
      <c r="J2264" s="196"/>
      <c r="K2264" s="196"/>
      <c r="L2264" s="197"/>
    </row>
    <row r="2265" spans="6:12">
      <c r="F2265" s="198"/>
      <c r="G2265" s="196"/>
      <c r="H2265" s="196"/>
      <c r="I2265" s="196"/>
      <c r="J2265" s="196"/>
      <c r="K2265" s="196"/>
      <c r="L2265" s="197"/>
    </row>
    <row r="2266" spans="6:12">
      <c r="F2266" s="198"/>
      <c r="G2266" s="196"/>
      <c r="H2266" s="196"/>
      <c r="I2266" s="196"/>
      <c r="J2266" s="196"/>
      <c r="K2266" s="196"/>
      <c r="L2266" s="197"/>
    </row>
    <row r="2267" spans="6:12">
      <c r="F2267" s="198"/>
      <c r="G2267" s="196"/>
      <c r="H2267" s="196"/>
      <c r="I2267" s="196"/>
      <c r="J2267" s="196"/>
      <c r="K2267" s="196"/>
      <c r="L2267" s="197"/>
    </row>
    <row r="2268" spans="6:12">
      <c r="F2268" s="198"/>
      <c r="G2268" s="196"/>
      <c r="H2268" s="196"/>
      <c r="I2268" s="196"/>
      <c r="J2268" s="196"/>
      <c r="K2268" s="196"/>
      <c r="L2268" s="197"/>
    </row>
    <row r="2269" spans="6:12">
      <c r="F2269" s="198"/>
      <c r="G2269" s="196"/>
      <c r="H2269" s="196"/>
      <c r="I2269" s="196"/>
      <c r="J2269" s="196"/>
      <c r="K2269" s="196"/>
      <c r="L2269" s="197"/>
    </row>
    <row r="2270" spans="6:12">
      <c r="F2270" s="198"/>
      <c r="G2270" s="196"/>
      <c r="H2270" s="196"/>
      <c r="I2270" s="196"/>
      <c r="J2270" s="196"/>
      <c r="K2270" s="196"/>
      <c r="L2270" s="197"/>
    </row>
    <row r="2271" spans="6:12">
      <c r="F2271" s="198"/>
      <c r="G2271" s="196"/>
      <c r="H2271" s="196"/>
      <c r="I2271" s="196"/>
      <c r="J2271" s="196"/>
      <c r="K2271" s="196"/>
      <c r="L2271" s="197"/>
    </row>
    <row r="2272" spans="6:12">
      <c r="F2272" s="198"/>
      <c r="G2272" s="196"/>
      <c r="H2272" s="196"/>
      <c r="I2272" s="196"/>
      <c r="J2272" s="196"/>
      <c r="K2272" s="196"/>
      <c r="L2272" s="197"/>
    </row>
    <row r="2273" spans="6:12">
      <c r="F2273" s="198"/>
      <c r="G2273" s="196"/>
      <c r="H2273" s="196"/>
      <c r="I2273" s="196"/>
      <c r="J2273" s="196"/>
      <c r="K2273" s="196"/>
      <c r="L2273" s="197"/>
    </row>
    <row r="2274" spans="6:12">
      <c r="F2274" s="198"/>
      <c r="G2274" s="196"/>
      <c r="H2274" s="196"/>
      <c r="I2274" s="196"/>
      <c r="J2274" s="196"/>
      <c r="K2274" s="196"/>
      <c r="L2274" s="197"/>
    </row>
    <row r="2275" spans="6:12">
      <c r="F2275" s="198"/>
      <c r="G2275" s="196"/>
      <c r="H2275" s="196"/>
      <c r="I2275" s="196"/>
      <c r="J2275" s="196"/>
      <c r="K2275" s="196"/>
      <c r="L2275" s="197"/>
    </row>
    <row r="2276" spans="6:12">
      <c r="F2276" s="198"/>
      <c r="G2276" s="196"/>
      <c r="H2276" s="196"/>
      <c r="I2276" s="196"/>
      <c r="J2276" s="196"/>
      <c r="K2276" s="196"/>
      <c r="L2276" s="197"/>
    </row>
    <row r="2277" spans="6:12">
      <c r="F2277" s="198"/>
      <c r="G2277" s="196"/>
      <c r="H2277" s="196"/>
      <c r="I2277" s="196"/>
      <c r="J2277" s="196"/>
      <c r="K2277" s="196"/>
      <c r="L2277" s="197"/>
    </row>
    <row r="2278" spans="6:12">
      <c r="F2278" s="198"/>
      <c r="G2278" s="196"/>
      <c r="H2278" s="196"/>
      <c r="I2278" s="196"/>
      <c r="J2278" s="196"/>
      <c r="K2278" s="196"/>
      <c r="L2278" s="197"/>
    </row>
    <row r="2279" spans="6:12">
      <c r="F2279" s="198"/>
      <c r="G2279" s="196"/>
      <c r="H2279" s="196"/>
      <c r="I2279" s="196"/>
      <c r="J2279" s="196"/>
      <c r="K2279" s="196"/>
      <c r="L2279" s="197"/>
    </row>
    <row r="2280" spans="6:12">
      <c r="F2280" s="198"/>
      <c r="G2280" s="196"/>
      <c r="H2280" s="196"/>
      <c r="I2280" s="196"/>
      <c r="J2280" s="196"/>
      <c r="K2280" s="196"/>
      <c r="L2280" s="197"/>
    </row>
    <row r="2281" spans="6:12">
      <c r="F2281" s="198"/>
      <c r="G2281" s="196"/>
      <c r="H2281" s="196"/>
      <c r="I2281" s="196"/>
      <c r="J2281" s="196"/>
      <c r="K2281" s="196"/>
      <c r="L2281" s="197"/>
    </row>
    <row r="2282" spans="6:12">
      <c r="F2282" s="198"/>
      <c r="G2282" s="196"/>
      <c r="H2282" s="196"/>
      <c r="I2282" s="196"/>
      <c r="J2282" s="196"/>
      <c r="K2282" s="196"/>
      <c r="L2282" s="197"/>
    </row>
    <row r="2283" spans="6:12">
      <c r="F2283" s="198"/>
      <c r="G2283" s="196"/>
      <c r="H2283" s="196"/>
      <c r="I2283" s="196"/>
      <c r="J2283" s="196"/>
      <c r="K2283" s="196"/>
      <c r="L2283" s="197"/>
    </row>
    <row r="2284" spans="6:12">
      <c r="F2284" s="198"/>
      <c r="G2284" s="196"/>
      <c r="H2284" s="196"/>
      <c r="I2284" s="196"/>
      <c r="J2284" s="196"/>
      <c r="K2284" s="196"/>
      <c r="L2284" s="197"/>
    </row>
    <row r="2285" spans="6:12">
      <c r="F2285" s="198"/>
      <c r="G2285" s="196"/>
      <c r="H2285" s="196"/>
      <c r="I2285" s="196"/>
      <c r="J2285" s="196"/>
      <c r="K2285" s="196"/>
      <c r="L2285" s="197"/>
    </row>
    <row r="2286" spans="6:12">
      <c r="F2286" s="198"/>
      <c r="G2286" s="196"/>
      <c r="H2286" s="196"/>
      <c r="I2286" s="196"/>
      <c r="J2286" s="196"/>
      <c r="K2286" s="196"/>
      <c r="L2286" s="197"/>
    </row>
    <row r="2287" spans="6:12">
      <c r="F2287" s="198"/>
      <c r="G2287" s="196"/>
      <c r="H2287" s="196"/>
      <c r="I2287" s="196"/>
      <c r="J2287" s="196"/>
      <c r="K2287" s="196"/>
      <c r="L2287" s="197"/>
    </row>
    <row r="2288" spans="6:12">
      <c r="F2288" s="198"/>
      <c r="G2288" s="196"/>
      <c r="H2288" s="196"/>
      <c r="I2288" s="196"/>
      <c r="J2288" s="196"/>
      <c r="K2288" s="196"/>
      <c r="L2288" s="197"/>
    </row>
    <row r="2289" spans="6:12">
      <c r="F2289" s="198"/>
      <c r="G2289" s="196"/>
      <c r="H2289" s="196"/>
      <c r="I2289" s="196"/>
      <c r="J2289" s="196"/>
      <c r="K2289" s="196"/>
      <c r="L2289" s="197"/>
    </row>
    <row r="2290" spans="6:12">
      <c r="F2290" s="198"/>
      <c r="G2290" s="196"/>
      <c r="H2290" s="196"/>
      <c r="I2290" s="196"/>
      <c r="J2290" s="196"/>
      <c r="K2290" s="196"/>
      <c r="L2290" s="197"/>
    </row>
    <row r="2291" spans="6:12">
      <c r="F2291" s="198"/>
      <c r="G2291" s="196"/>
      <c r="H2291" s="196"/>
      <c r="I2291" s="196"/>
      <c r="J2291" s="196"/>
      <c r="K2291" s="196"/>
      <c r="L2291" s="197"/>
    </row>
    <row r="2292" spans="6:12">
      <c r="F2292" s="198"/>
      <c r="G2292" s="196"/>
      <c r="H2292" s="196"/>
      <c r="I2292" s="196"/>
      <c r="J2292" s="196"/>
      <c r="K2292" s="196"/>
      <c r="L2292" s="197"/>
    </row>
    <row r="2293" spans="6:12">
      <c r="F2293" s="198"/>
      <c r="G2293" s="196"/>
      <c r="H2293" s="196"/>
      <c r="I2293" s="196"/>
      <c r="J2293" s="196"/>
      <c r="K2293" s="196"/>
      <c r="L2293" s="197"/>
    </row>
    <row r="2294" spans="6:12">
      <c r="F2294" s="198"/>
      <c r="G2294" s="196"/>
      <c r="H2294" s="196"/>
      <c r="I2294" s="196"/>
      <c r="J2294" s="196"/>
      <c r="K2294" s="196"/>
      <c r="L2294" s="197"/>
    </row>
    <row r="2295" spans="6:12">
      <c r="F2295" s="198"/>
      <c r="G2295" s="196"/>
      <c r="H2295" s="196"/>
      <c r="I2295" s="196"/>
      <c r="J2295" s="196"/>
      <c r="K2295" s="196"/>
      <c r="L2295" s="197"/>
    </row>
    <row r="2296" spans="6:12">
      <c r="F2296" s="198"/>
      <c r="G2296" s="196"/>
      <c r="H2296" s="196"/>
      <c r="I2296" s="196"/>
      <c r="J2296" s="196"/>
      <c r="K2296" s="196"/>
      <c r="L2296" s="197"/>
    </row>
    <row r="2297" spans="6:12">
      <c r="F2297" s="198"/>
      <c r="G2297" s="196"/>
      <c r="H2297" s="196"/>
      <c r="I2297" s="196"/>
      <c r="J2297" s="196"/>
      <c r="K2297" s="196"/>
      <c r="L2297" s="197"/>
    </row>
    <row r="2298" spans="6:12">
      <c r="F2298" s="198"/>
      <c r="G2298" s="196"/>
      <c r="H2298" s="196"/>
      <c r="I2298" s="196"/>
      <c r="J2298" s="196"/>
      <c r="K2298" s="196"/>
      <c r="L2298" s="197"/>
    </row>
    <row r="2299" spans="6:12">
      <c r="F2299" s="198"/>
      <c r="G2299" s="196"/>
      <c r="H2299" s="196"/>
      <c r="I2299" s="196"/>
      <c r="J2299" s="196"/>
      <c r="K2299" s="196"/>
      <c r="L2299" s="197"/>
    </row>
    <row r="2300" spans="6:12">
      <c r="F2300" s="198"/>
      <c r="G2300" s="196"/>
      <c r="H2300" s="196"/>
      <c r="I2300" s="196"/>
      <c r="J2300" s="196"/>
      <c r="K2300" s="196"/>
      <c r="L2300" s="197"/>
    </row>
    <row r="2301" spans="6:12">
      <c r="F2301" s="198"/>
      <c r="G2301" s="196"/>
      <c r="H2301" s="196"/>
      <c r="I2301" s="196"/>
      <c r="J2301" s="196"/>
      <c r="K2301" s="196"/>
      <c r="L2301" s="197"/>
    </row>
    <row r="2302" spans="6:12">
      <c r="F2302" s="198"/>
      <c r="G2302" s="196"/>
      <c r="H2302" s="196"/>
      <c r="I2302" s="196"/>
      <c r="J2302" s="196"/>
      <c r="K2302" s="196"/>
      <c r="L2302" s="197"/>
    </row>
    <row r="2303" spans="6:12">
      <c r="F2303" s="198"/>
      <c r="G2303" s="196"/>
      <c r="H2303" s="196"/>
      <c r="I2303" s="196"/>
      <c r="J2303" s="196"/>
      <c r="K2303" s="196"/>
      <c r="L2303" s="197"/>
    </row>
    <row r="2304" spans="6:12">
      <c r="F2304" s="198"/>
      <c r="G2304" s="196"/>
      <c r="H2304" s="196"/>
      <c r="I2304" s="196"/>
      <c r="J2304" s="196"/>
      <c r="K2304" s="196"/>
      <c r="L2304" s="197"/>
    </row>
    <row r="2305" spans="6:12">
      <c r="F2305" s="198"/>
      <c r="G2305" s="196"/>
      <c r="H2305" s="196"/>
      <c r="I2305" s="196"/>
      <c r="J2305" s="196"/>
      <c r="K2305" s="196"/>
      <c r="L2305" s="197"/>
    </row>
    <row r="2306" spans="6:12">
      <c r="F2306" s="198"/>
      <c r="G2306" s="196"/>
      <c r="H2306" s="196"/>
      <c r="I2306" s="196"/>
      <c r="J2306" s="196"/>
      <c r="K2306" s="196"/>
      <c r="L2306" s="197"/>
    </row>
    <row r="2307" spans="6:12">
      <c r="F2307" s="198"/>
      <c r="G2307" s="196"/>
      <c r="H2307" s="196"/>
      <c r="I2307" s="196"/>
      <c r="J2307" s="196"/>
      <c r="K2307" s="196"/>
      <c r="L2307" s="197"/>
    </row>
    <row r="2308" spans="6:12">
      <c r="F2308" s="198"/>
      <c r="G2308" s="196"/>
      <c r="H2308" s="196"/>
      <c r="I2308" s="196"/>
      <c r="J2308" s="196"/>
      <c r="K2308" s="196"/>
      <c r="L2308" s="197"/>
    </row>
    <row r="2309" spans="6:12">
      <c r="F2309" s="198"/>
      <c r="G2309" s="196"/>
      <c r="H2309" s="196"/>
      <c r="I2309" s="196"/>
      <c r="J2309" s="196"/>
      <c r="K2309" s="196"/>
      <c r="L2309" s="197"/>
    </row>
    <row r="2310" spans="6:12">
      <c r="F2310" s="198"/>
      <c r="G2310" s="196"/>
      <c r="H2310" s="196"/>
      <c r="I2310" s="196"/>
      <c r="J2310" s="196"/>
      <c r="K2310" s="196"/>
      <c r="L2310" s="197"/>
    </row>
    <row r="2311" spans="6:12">
      <c r="F2311" s="198"/>
      <c r="G2311" s="196"/>
      <c r="H2311" s="196"/>
      <c r="I2311" s="196"/>
      <c r="J2311" s="196"/>
      <c r="K2311" s="196"/>
      <c r="L2311" s="197"/>
    </row>
    <row r="2312" spans="6:12">
      <c r="F2312" s="198"/>
      <c r="G2312" s="196"/>
      <c r="H2312" s="196"/>
      <c r="I2312" s="196"/>
      <c r="J2312" s="196"/>
      <c r="K2312" s="196"/>
      <c r="L2312" s="197"/>
    </row>
    <row r="2313" spans="6:12">
      <c r="F2313" s="198"/>
      <c r="G2313" s="196"/>
      <c r="H2313" s="196"/>
      <c r="I2313" s="196"/>
      <c r="J2313" s="196"/>
      <c r="K2313" s="196"/>
      <c r="L2313" s="197"/>
    </row>
    <row r="2314" spans="6:12">
      <c r="F2314" s="198"/>
      <c r="G2314" s="196"/>
      <c r="H2314" s="196"/>
      <c r="I2314" s="196"/>
      <c r="J2314" s="196"/>
      <c r="K2314" s="196"/>
      <c r="L2314" s="197"/>
    </row>
    <row r="2315" spans="6:12">
      <c r="F2315" s="198"/>
      <c r="G2315" s="196"/>
      <c r="H2315" s="196"/>
      <c r="I2315" s="196"/>
      <c r="J2315" s="196"/>
      <c r="K2315" s="196"/>
      <c r="L2315" s="197"/>
    </row>
    <row r="2316" spans="6:12">
      <c r="F2316" s="198"/>
      <c r="G2316" s="196"/>
      <c r="H2316" s="196"/>
      <c r="I2316" s="196"/>
      <c r="J2316" s="196"/>
      <c r="K2316" s="196"/>
      <c r="L2316" s="197"/>
    </row>
    <row r="2317" spans="6:12">
      <c r="F2317" s="198"/>
      <c r="G2317" s="196"/>
      <c r="H2317" s="196"/>
      <c r="I2317" s="196"/>
      <c r="J2317" s="196"/>
      <c r="K2317" s="196"/>
      <c r="L2317" s="197"/>
    </row>
    <row r="2318" spans="6:12">
      <c r="F2318" s="198"/>
      <c r="G2318" s="196"/>
      <c r="H2318" s="196"/>
      <c r="I2318" s="196"/>
      <c r="J2318" s="196"/>
      <c r="K2318" s="196"/>
      <c r="L2318" s="197"/>
    </row>
    <row r="2319" spans="6:12">
      <c r="F2319" s="198"/>
      <c r="G2319" s="196"/>
      <c r="H2319" s="196"/>
      <c r="I2319" s="196"/>
      <c r="J2319" s="196"/>
      <c r="K2319" s="196"/>
      <c r="L2319" s="197"/>
    </row>
    <row r="2320" spans="6:12">
      <c r="F2320" s="198"/>
      <c r="G2320" s="196"/>
      <c r="H2320" s="196"/>
      <c r="I2320" s="196"/>
      <c r="J2320" s="196"/>
      <c r="K2320" s="196"/>
      <c r="L2320" s="197"/>
    </row>
    <row r="2321" spans="6:12">
      <c r="F2321" s="198"/>
      <c r="G2321" s="196"/>
      <c r="H2321" s="196"/>
      <c r="I2321" s="196"/>
      <c r="J2321" s="196"/>
      <c r="K2321" s="196"/>
      <c r="L2321" s="197"/>
    </row>
    <row r="2322" spans="6:12">
      <c r="F2322" s="198"/>
      <c r="G2322" s="196"/>
      <c r="H2322" s="196"/>
      <c r="I2322" s="196"/>
      <c r="J2322" s="196"/>
      <c r="K2322" s="196"/>
      <c r="L2322" s="197"/>
    </row>
    <row r="2323" spans="6:12">
      <c r="F2323" s="198"/>
      <c r="G2323" s="196"/>
      <c r="H2323" s="196"/>
      <c r="I2323" s="196"/>
      <c r="J2323" s="196"/>
      <c r="K2323" s="196"/>
      <c r="L2323" s="197"/>
    </row>
    <row r="2324" spans="6:12">
      <c r="F2324" s="198"/>
      <c r="G2324" s="196"/>
      <c r="H2324" s="196"/>
      <c r="I2324" s="196"/>
      <c r="J2324" s="196"/>
      <c r="K2324" s="196"/>
      <c r="L2324" s="197"/>
    </row>
    <row r="2325" spans="6:12">
      <c r="F2325" s="198"/>
      <c r="G2325" s="196"/>
      <c r="H2325" s="196"/>
      <c r="I2325" s="196"/>
      <c r="J2325" s="196"/>
      <c r="K2325" s="196"/>
      <c r="L2325" s="197"/>
    </row>
    <row r="2326" spans="6:12">
      <c r="F2326" s="198"/>
      <c r="G2326" s="196"/>
      <c r="H2326" s="196"/>
      <c r="I2326" s="196"/>
      <c r="J2326" s="196"/>
      <c r="K2326" s="196"/>
      <c r="L2326" s="197"/>
    </row>
    <row r="2327" spans="6:12">
      <c r="F2327" s="198"/>
      <c r="G2327" s="196"/>
      <c r="H2327" s="196"/>
      <c r="I2327" s="196"/>
      <c r="J2327" s="196"/>
      <c r="K2327" s="196"/>
      <c r="L2327" s="197"/>
    </row>
    <row r="2328" spans="6:12">
      <c r="F2328" s="198"/>
      <c r="G2328" s="196"/>
      <c r="H2328" s="196"/>
      <c r="I2328" s="196"/>
      <c r="J2328" s="196"/>
      <c r="K2328" s="196"/>
      <c r="L2328" s="197"/>
    </row>
    <row r="2329" spans="6:12">
      <c r="F2329" s="198"/>
      <c r="G2329" s="196"/>
      <c r="H2329" s="196"/>
      <c r="I2329" s="196"/>
      <c r="J2329" s="196"/>
      <c r="K2329" s="196"/>
      <c r="L2329" s="197"/>
    </row>
    <row r="2330" spans="6:12">
      <c r="F2330" s="198"/>
      <c r="G2330" s="196"/>
      <c r="H2330" s="196"/>
      <c r="I2330" s="196"/>
      <c r="J2330" s="196"/>
      <c r="K2330" s="196"/>
      <c r="L2330" s="197"/>
    </row>
    <row r="2331" spans="6:12">
      <c r="F2331" s="198"/>
      <c r="G2331" s="196"/>
      <c r="H2331" s="196"/>
      <c r="I2331" s="196"/>
      <c r="J2331" s="196"/>
      <c r="K2331" s="196"/>
      <c r="L2331" s="197"/>
    </row>
    <row r="2332" spans="6:12">
      <c r="F2332" s="198"/>
      <c r="G2332" s="196"/>
      <c r="H2332" s="196"/>
      <c r="I2332" s="196"/>
      <c r="J2332" s="196"/>
      <c r="K2332" s="196"/>
      <c r="L2332" s="197"/>
    </row>
    <row r="2333" spans="6:12">
      <c r="F2333" s="198"/>
      <c r="G2333" s="196"/>
      <c r="H2333" s="196"/>
      <c r="I2333" s="196"/>
      <c r="J2333" s="196"/>
      <c r="K2333" s="196"/>
      <c r="L2333" s="197"/>
    </row>
    <row r="2334" spans="6:12">
      <c r="F2334" s="198"/>
      <c r="G2334" s="196"/>
      <c r="H2334" s="196"/>
      <c r="I2334" s="196"/>
      <c r="J2334" s="196"/>
      <c r="K2334" s="196"/>
      <c r="L2334" s="197"/>
    </row>
    <row r="2335" spans="6:12">
      <c r="F2335" s="198"/>
      <c r="G2335" s="196"/>
      <c r="H2335" s="196"/>
      <c r="I2335" s="196"/>
      <c r="J2335" s="196"/>
      <c r="K2335" s="196"/>
      <c r="L2335" s="197"/>
    </row>
    <row r="2336" spans="6:12">
      <c r="F2336" s="198"/>
      <c r="G2336" s="196"/>
      <c r="H2336" s="196"/>
      <c r="I2336" s="196"/>
      <c r="J2336" s="196"/>
      <c r="K2336" s="196"/>
      <c r="L2336" s="197"/>
    </row>
    <row r="2337" spans="6:12">
      <c r="F2337" s="198"/>
      <c r="G2337" s="196"/>
      <c r="H2337" s="196"/>
      <c r="I2337" s="196"/>
      <c r="J2337" s="196"/>
      <c r="K2337" s="196"/>
      <c r="L2337" s="197"/>
    </row>
    <row r="2338" spans="6:12">
      <c r="F2338" s="198"/>
      <c r="G2338" s="196"/>
      <c r="H2338" s="196"/>
      <c r="I2338" s="196"/>
      <c r="J2338" s="196"/>
      <c r="K2338" s="196"/>
      <c r="L2338" s="197"/>
    </row>
    <row r="2339" spans="6:12">
      <c r="F2339" s="198"/>
      <c r="G2339" s="196"/>
      <c r="H2339" s="196"/>
      <c r="I2339" s="196"/>
      <c r="J2339" s="196"/>
      <c r="K2339" s="196"/>
      <c r="L2339" s="197"/>
    </row>
    <row r="2340" spans="6:12">
      <c r="F2340" s="198"/>
      <c r="G2340" s="196"/>
      <c r="H2340" s="196"/>
      <c r="I2340" s="196"/>
      <c r="J2340" s="196"/>
      <c r="K2340" s="196"/>
      <c r="L2340" s="197"/>
    </row>
    <row r="2341" spans="6:12">
      <c r="F2341" s="198"/>
      <c r="G2341" s="196"/>
      <c r="H2341" s="196"/>
      <c r="I2341" s="196"/>
      <c r="J2341" s="196"/>
      <c r="K2341" s="196"/>
      <c r="L2341" s="197"/>
    </row>
    <row r="2342" spans="6:12">
      <c r="F2342" s="198"/>
      <c r="G2342" s="196"/>
      <c r="H2342" s="196"/>
      <c r="I2342" s="196"/>
      <c r="J2342" s="196"/>
      <c r="K2342" s="196"/>
      <c r="L2342" s="197"/>
    </row>
    <row r="2343" spans="6:12">
      <c r="F2343" s="198"/>
      <c r="G2343" s="196"/>
      <c r="H2343" s="196"/>
      <c r="I2343" s="196"/>
      <c r="J2343" s="196"/>
      <c r="K2343" s="196"/>
      <c r="L2343" s="197"/>
    </row>
    <row r="2344" spans="6:12">
      <c r="F2344" s="198"/>
      <c r="G2344" s="196"/>
      <c r="H2344" s="196"/>
      <c r="I2344" s="196"/>
      <c r="J2344" s="196"/>
      <c r="K2344" s="196"/>
      <c r="L2344" s="197"/>
    </row>
    <row r="2345" spans="6:12">
      <c r="F2345" s="198"/>
      <c r="G2345" s="196"/>
      <c r="H2345" s="196"/>
      <c r="I2345" s="196"/>
      <c r="J2345" s="196"/>
      <c r="K2345" s="196"/>
      <c r="L2345" s="197"/>
    </row>
    <row r="2346" spans="6:12">
      <c r="F2346" s="198"/>
      <c r="G2346" s="196"/>
      <c r="H2346" s="196"/>
      <c r="I2346" s="196"/>
      <c r="J2346" s="196"/>
      <c r="K2346" s="196"/>
      <c r="L2346" s="197"/>
    </row>
    <row r="2347" spans="6:12">
      <c r="F2347" s="198"/>
      <c r="G2347" s="196"/>
      <c r="H2347" s="196"/>
      <c r="I2347" s="196"/>
      <c r="J2347" s="196"/>
      <c r="K2347" s="196"/>
      <c r="L2347" s="197"/>
    </row>
    <row r="2348" spans="6:12">
      <c r="F2348" s="198"/>
      <c r="G2348" s="196"/>
      <c r="H2348" s="196"/>
      <c r="I2348" s="196"/>
      <c r="J2348" s="196"/>
      <c r="K2348" s="196"/>
      <c r="L2348" s="197"/>
    </row>
    <row r="2349" spans="6:12">
      <c r="F2349" s="198"/>
      <c r="G2349" s="196"/>
      <c r="H2349" s="196"/>
      <c r="I2349" s="196"/>
      <c r="J2349" s="196"/>
      <c r="K2349" s="196"/>
      <c r="L2349" s="197"/>
    </row>
    <row r="2350" spans="6:12">
      <c r="F2350" s="198"/>
      <c r="G2350" s="196"/>
      <c r="H2350" s="196"/>
      <c r="I2350" s="196"/>
      <c r="J2350" s="196"/>
      <c r="K2350" s="196"/>
      <c r="L2350" s="197"/>
    </row>
    <row r="2351" spans="6:12">
      <c r="F2351" s="198"/>
      <c r="G2351" s="196"/>
      <c r="H2351" s="196"/>
      <c r="I2351" s="196"/>
      <c r="J2351" s="196"/>
      <c r="K2351" s="196"/>
      <c r="L2351" s="197"/>
    </row>
    <row r="2352" spans="6:12">
      <c r="F2352" s="198"/>
      <c r="G2352" s="196"/>
      <c r="H2352" s="196"/>
      <c r="I2352" s="196"/>
      <c r="J2352" s="196"/>
      <c r="K2352" s="196"/>
      <c r="L2352" s="197"/>
    </row>
    <row r="2353" spans="6:12">
      <c r="F2353" s="198"/>
      <c r="G2353" s="196"/>
      <c r="H2353" s="196"/>
      <c r="I2353" s="196"/>
      <c r="J2353" s="196"/>
      <c r="K2353" s="196"/>
      <c r="L2353" s="197"/>
    </row>
    <row r="2354" spans="6:12">
      <c r="F2354" s="198"/>
      <c r="G2354" s="196"/>
      <c r="H2354" s="196"/>
      <c r="I2354" s="196"/>
      <c r="J2354" s="196"/>
      <c r="K2354" s="196"/>
      <c r="L2354" s="197"/>
    </row>
    <row r="2355" spans="6:12">
      <c r="F2355" s="198"/>
      <c r="G2355" s="196"/>
      <c r="H2355" s="196"/>
      <c r="I2355" s="196"/>
      <c r="J2355" s="196"/>
      <c r="K2355" s="196"/>
      <c r="L2355" s="197"/>
    </row>
    <row r="2356" spans="6:12">
      <c r="F2356" s="198"/>
      <c r="G2356" s="196"/>
      <c r="H2356" s="196"/>
      <c r="I2356" s="196"/>
      <c r="J2356" s="196"/>
      <c r="K2356" s="196"/>
      <c r="L2356" s="197"/>
    </row>
    <row r="2357" spans="6:12">
      <c r="F2357" s="198"/>
      <c r="G2357" s="196"/>
      <c r="H2357" s="196"/>
      <c r="I2357" s="196"/>
      <c r="J2357" s="196"/>
      <c r="K2357" s="196"/>
      <c r="L2357" s="197"/>
    </row>
    <row r="2358" spans="6:12">
      <c r="F2358" s="198"/>
      <c r="G2358" s="196"/>
      <c r="H2358" s="196"/>
      <c r="I2358" s="196"/>
      <c r="J2358" s="196"/>
      <c r="K2358" s="196"/>
      <c r="L2358" s="197"/>
    </row>
    <row r="2359" spans="6:12">
      <c r="F2359" s="198"/>
      <c r="G2359" s="196"/>
      <c r="H2359" s="196"/>
      <c r="I2359" s="196"/>
      <c r="J2359" s="196"/>
      <c r="K2359" s="196"/>
      <c r="L2359" s="197"/>
    </row>
    <row r="2360" spans="6:12">
      <c r="F2360" s="198"/>
      <c r="G2360" s="196"/>
      <c r="H2360" s="196"/>
      <c r="I2360" s="196"/>
      <c r="J2360" s="196"/>
      <c r="K2360" s="196"/>
      <c r="L2360" s="197"/>
    </row>
    <row r="2361" spans="6:12">
      <c r="F2361" s="198"/>
      <c r="G2361" s="196"/>
      <c r="H2361" s="196"/>
      <c r="I2361" s="196"/>
      <c r="J2361" s="196"/>
      <c r="K2361" s="196"/>
      <c r="L2361" s="197"/>
    </row>
    <row r="2362" spans="6:12">
      <c r="F2362" s="198"/>
      <c r="G2362" s="196"/>
      <c r="H2362" s="196"/>
      <c r="I2362" s="196"/>
      <c r="J2362" s="196"/>
      <c r="K2362" s="196"/>
      <c r="L2362" s="197"/>
    </row>
    <row r="2363" spans="6:12">
      <c r="F2363" s="198"/>
      <c r="G2363" s="196"/>
      <c r="H2363" s="196"/>
      <c r="I2363" s="196"/>
      <c r="J2363" s="196"/>
      <c r="K2363" s="196"/>
      <c r="L2363" s="197"/>
    </row>
    <row r="2364" spans="6:12">
      <c r="F2364" s="198"/>
      <c r="G2364" s="196"/>
      <c r="H2364" s="196"/>
      <c r="I2364" s="196"/>
      <c r="J2364" s="196"/>
      <c r="K2364" s="196"/>
      <c r="L2364" s="197"/>
    </row>
    <row r="2365" spans="6:12">
      <c r="F2365" s="198"/>
      <c r="G2365" s="196"/>
      <c r="H2365" s="196"/>
      <c r="I2365" s="196"/>
      <c r="J2365" s="196"/>
      <c r="K2365" s="196"/>
      <c r="L2365" s="197"/>
    </row>
    <row r="2366" spans="6:12">
      <c r="F2366" s="198"/>
      <c r="G2366" s="196"/>
      <c r="H2366" s="196"/>
      <c r="I2366" s="196"/>
      <c r="J2366" s="196"/>
      <c r="K2366" s="196"/>
      <c r="L2366" s="197"/>
    </row>
    <row r="2367" spans="6:12">
      <c r="F2367" s="198"/>
      <c r="G2367" s="196"/>
      <c r="H2367" s="196"/>
      <c r="I2367" s="196"/>
      <c r="J2367" s="196"/>
      <c r="K2367" s="196"/>
      <c r="L2367" s="197"/>
    </row>
    <row r="2368" spans="6:12">
      <c r="F2368" s="198"/>
      <c r="G2368" s="196"/>
      <c r="H2368" s="196"/>
      <c r="I2368" s="196"/>
      <c r="J2368" s="196"/>
      <c r="K2368" s="196"/>
      <c r="L2368" s="197"/>
    </row>
    <row r="2369" spans="6:12">
      <c r="F2369" s="198"/>
      <c r="G2369" s="196"/>
      <c r="H2369" s="196"/>
      <c r="I2369" s="196"/>
      <c r="J2369" s="196"/>
      <c r="K2369" s="196"/>
      <c r="L2369" s="197"/>
    </row>
    <row r="2370" spans="6:12">
      <c r="F2370" s="198"/>
      <c r="G2370" s="196"/>
      <c r="H2370" s="196"/>
      <c r="I2370" s="196"/>
      <c r="J2370" s="196"/>
      <c r="K2370" s="196"/>
      <c r="L2370" s="197"/>
    </row>
    <row r="2371" spans="6:12">
      <c r="F2371" s="198"/>
      <c r="G2371" s="196"/>
      <c r="H2371" s="196"/>
      <c r="I2371" s="196"/>
      <c r="J2371" s="196"/>
      <c r="K2371" s="196"/>
      <c r="L2371" s="197"/>
    </row>
    <row r="2372" spans="6:12">
      <c r="F2372" s="198"/>
      <c r="G2372" s="196"/>
      <c r="H2372" s="196"/>
      <c r="I2372" s="196"/>
      <c r="J2372" s="196"/>
      <c r="K2372" s="196"/>
      <c r="L2372" s="197"/>
    </row>
    <row r="2373" spans="6:12">
      <c r="F2373" s="198"/>
      <c r="G2373" s="196"/>
      <c r="H2373" s="196"/>
      <c r="I2373" s="196"/>
      <c r="J2373" s="196"/>
      <c r="K2373" s="196"/>
      <c r="L2373" s="197"/>
    </row>
    <row r="2374" spans="6:12">
      <c r="F2374" s="198"/>
      <c r="G2374" s="196"/>
      <c r="H2374" s="196"/>
      <c r="I2374" s="196"/>
      <c r="J2374" s="196"/>
      <c r="K2374" s="196"/>
      <c r="L2374" s="197"/>
    </row>
    <row r="2375" spans="6:12">
      <c r="F2375" s="198"/>
      <c r="G2375" s="196"/>
      <c r="H2375" s="196"/>
      <c r="I2375" s="196"/>
      <c r="J2375" s="196"/>
      <c r="K2375" s="196"/>
      <c r="L2375" s="197"/>
    </row>
    <row r="2376" spans="6:12">
      <c r="F2376" s="198"/>
      <c r="G2376" s="196"/>
      <c r="H2376" s="196"/>
      <c r="I2376" s="196"/>
      <c r="J2376" s="196"/>
      <c r="K2376" s="196"/>
      <c r="L2376" s="197"/>
    </row>
    <row r="2377" spans="6:12">
      <c r="F2377" s="198"/>
      <c r="G2377" s="196"/>
      <c r="H2377" s="196"/>
      <c r="I2377" s="196"/>
      <c r="J2377" s="196"/>
      <c r="K2377" s="196"/>
      <c r="L2377" s="197"/>
    </row>
    <row r="2378" spans="6:12">
      <c r="F2378" s="198"/>
      <c r="G2378" s="196"/>
      <c r="H2378" s="196"/>
      <c r="I2378" s="196"/>
      <c r="J2378" s="196"/>
      <c r="K2378" s="196"/>
      <c r="L2378" s="197"/>
    </row>
    <row r="2379" spans="6:12">
      <c r="F2379" s="198"/>
      <c r="G2379" s="196"/>
      <c r="H2379" s="196"/>
      <c r="I2379" s="196"/>
      <c r="J2379" s="196"/>
      <c r="K2379" s="196"/>
      <c r="L2379" s="197"/>
    </row>
    <row r="2380" spans="6:12">
      <c r="F2380" s="198"/>
      <c r="G2380" s="196"/>
      <c r="H2380" s="196"/>
      <c r="I2380" s="196"/>
      <c r="J2380" s="196"/>
      <c r="K2380" s="196"/>
      <c r="L2380" s="197"/>
    </row>
    <row r="2381" spans="6:12">
      <c r="F2381" s="198"/>
      <c r="G2381" s="196"/>
      <c r="H2381" s="196"/>
      <c r="I2381" s="196"/>
      <c r="J2381" s="196"/>
      <c r="K2381" s="196"/>
      <c r="L2381" s="197"/>
    </row>
    <row r="2382" spans="6:12">
      <c r="F2382" s="198"/>
      <c r="G2382" s="196"/>
      <c r="H2382" s="196"/>
      <c r="I2382" s="196"/>
      <c r="J2382" s="196"/>
      <c r="K2382" s="196"/>
      <c r="L2382" s="197"/>
    </row>
    <row r="2383" spans="6:12">
      <c r="F2383" s="198"/>
      <c r="G2383" s="196"/>
      <c r="H2383" s="196"/>
      <c r="I2383" s="196"/>
      <c r="J2383" s="196"/>
      <c r="K2383" s="196"/>
      <c r="L2383" s="197"/>
    </row>
    <row r="2384" spans="6:12">
      <c r="F2384" s="198"/>
      <c r="G2384" s="196"/>
      <c r="H2384" s="196"/>
      <c r="I2384" s="196"/>
      <c r="J2384" s="196"/>
      <c r="K2384" s="196"/>
      <c r="L2384" s="197"/>
    </row>
    <row r="2385" spans="6:12">
      <c r="F2385" s="198"/>
      <c r="G2385" s="196"/>
      <c r="H2385" s="196"/>
      <c r="I2385" s="196"/>
      <c r="J2385" s="196"/>
      <c r="K2385" s="196"/>
      <c r="L2385" s="197"/>
    </row>
    <row r="2386" spans="6:12">
      <c r="F2386" s="198"/>
      <c r="G2386" s="196"/>
      <c r="H2386" s="196"/>
      <c r="I2386" s="196"/>
      <c r="J2386" s="196"/>
      <c r="K2386" s="196"/>
      <c r="L2386" s="197"/>
    </row>
    <row r="2387" spans="6:12">
      <c r="F2387" s="198"/>
      <c r="G2387" s="196"/>
      <c r="H2387" s="196"/>
      <c r="I2387" s="196"/>
      <c r="J2387" s="196"/>
      <c r="K2387" s="196"/>
      <c r="L2387" s="197"/>
    </row>
    <row r="2388" spans="6:12">
      <c r="F2388" s="198"/>
      <c r="G2388" s="196"/>
      <c r="H2388" s="196"/>
      <c r="I2388" s="196"/>
      <c r="J2388" s="196"/>
      <c r="K2388" s="196"/>
      <c r="L2388" s="197"/>
    </row>
    <row r="2389" spans="6:12">
      <c r="F2389" s="198"/>
      <c r="G2389" s="196"/>
      <c r="H2389" s="196"/>
      <c r="I2389" s="196"/>
      <c r="J2389" s="196"/>
      <c r="K2389" s="196"/>
      <c r="L2389" s="197"/>
    </row>
    <row r="2390" spans="6:12">
      <c r="F2390" s="198"/>
      <c r="G2390" s="196"/>
      <c r="H2390" s="196"/>
      <c r="I2390" s="196"/>
      <c r="J2390" s="196"/>
      <c r="K2390" s="196"/>
      <c r="L2390" s="197"/>
    </row>
    <row r="2391" spans="6:12">
      <c r="F2391" s="198"/>
      <c r="G2391" s="196"/>
      <c r="H2391" s="196"/>
      <c r="I2391" s="196"/>
      <c r="J2391" s="196"/>
      <c r="K2391" s="196"/>
      <c r="L2391" s="197"/>
    </row>
    <row r="2392" spans="6:12">
      <c r="F2392" s="198"/>
      <c r="G2392" s="196"/>
      <c r="H2392" s="196"/>
      <c r="I2392" s="196"/>
      <c r="J2392" s="196"/>
      <c r="K2392" s="196"/>
      <c r="L2392" s="197"/>
    </row>
    <row r="2393" spans="6:12">
      <c r="F2393" s="198"/>
      <c r="G2393" s="196"/>
      <c r="H2393" s="196"/>
      <c r="I2393" s="196"/>
      <c r="J2393" s="196"/>
      <c r="K2393" s="196"/>
      <c r="L2393" s="197"/>
    </row>
    <row r="2394" spans="6:12">
      <c r="F2394" s="198"/>
      <c r="G2394" s="196"/>
      <c r="H2394" s="196"/>
      <c r="I2394" s="196"/>
      <c r="J2394" s="196"/>
      <c r="K2394" s="196"/>
      <c r="L2394" s="197"/>
    </row>
    <row r="2395" spans="6:12">
      <c r="F2395" s="198"/>
      <c r="G2395" s="196"/>
      <c r="H2395" s="196"/>
      <c r="I2395" s="196"/>
      <c r="J2395" s="196"/>
      <c r="K2395" s="196"/>
      <c r="L2395" s="197"/>
    </row>
    <row r="2396" spans="6:12">
      <c r="F2396" s="198"/>
      <c r="G2396" s="196"/>
      <c r="H2396" s="196"/>
      <c r="I2396" s="196"/>
      <c r="J2396" s="196"/>
      <c r="K2396" s="196"/>
      <c r="L2396" s="197"/>
    </row>
    <row r="2397" spans="6:12">
      <c r="F2397" s="198"/>
      <c r="G2397" s="196"/>
      <c r="H2397" s="196"/>
      <c r="I2397" s="196"/>
      <c r="J2397" s="196"/>
      <c r="K2397" s="196"/>
      <c r="L2397" s="197"/>
    </row>
    <row r="2398" spans="6:12">
      <c r="F2398" s="198"/>
      <c r="G2398" s="196"/>
      <c r="H2398" s="196"/>
      <c r="I2398" s="196"/>
      <c r="J2398" s="196"/>
      <c r="K2398" s="196"/>
      <c r="L2398" s="197"/>
    </row>
    <row r="2399" spans="6:12">
      <c r="F2399" s="198"/>
      <c r="G2399" s="196"/>
      <c r="H2399" s="196"/>
      <c r="I2399" s="196"/>
      <c r="J2399" s="196"/>
      <c r="K2399" s="196"/>
      <c r="L2399" s="197"/>
    </row>
    <row r="2400" spans="6:12">
      <c r="F2400" s="198"/>
      <c r="G2400" s="196"/>
      <c r="H2400" s="196"/>
      <c r="I2400" s="196"/>
      <c r="J2400" s="196"/>
      <c r="K2400" s="196"/>
      <c r="L2400" s="197"/>
    </row>
    <row r="2401" spans="6:12">
      <c r="F2401" s="198"/>
      <c r="G2401" s="196"/>
      <c r="H2401" s="196"/>
      <c r="I2401" s="196"/>
      <c r="J2401" s="196"/>
      <c r="K2401" s="196"/>
      <c r="L2401" s="197"/>
    </row>
    <row r="2402" spans="6:12">
      <c r="F2402" s="198"/>
      <c r="G2402" s="196"/>
      <c r="H2402" s="196"/>
      <c r="I2402" s="196"/>
      <c r="J2402" s="196"/>
      <c r="K2402" s="196"/>
      <c r="L2402" s="197"/>
    </row>
    <row r="2403" spans="6:12">
      <c r="F2403" s="198"/>
      <c r="G2403" s="196"/>
      <c r="H2403" s="196"/>
      <c r="I2403" s="196"/>
      <c r="J2403" s="196"/>
      <c r="K2403" s="196"/>
      <c r="L2403" s="197"/>
    </row>
    <row r="2404" spans="6:12">
      <c r="F2404" s="198"/>
      <c r="G2404" s="196"/>
      <c r="H2404" s="196"/>
      <c r="I2404" s="196"/>
      <c r="J2404" s="196"/>
      <c r="K2404" s="196"/>
      <c r="L2404" s="197"/>
    </row>
    <row r="2405" spans="6:12">
      <c r="F2405" s="198"/>
      <c r="G2405" s="196"/>
      <c r="H2405" s="196"/>
      <c r="I2405" s="196"/>
      <c r="J2405" s="196"/>
      <c r="K2405" s="196"/>
      <c r="L2405" s="197"/>
    </row>
    <row r="2406" spans="6:12">
      <c r="F2406" s="198"/>
      <c r="G2406" s="196"/>
      <c r="H2406" s="196"/>
      <c r="I2406" s="196"/>
      <c r="J2406" s="196"/>
      <c r="K2406" s="196"/>
      <c r="L2406" s="197"/>
    </row>
    <row r="2407" spans="6:12">
      <c r="F2407" s="198"/>
      <c r="G2407" s="196"/>
      <c r="H2407" s="196"/>
      <c r="I2407" s="196"/>
      <c r="J2407" s="196"/>
      <c r="K2407" s="196"/>
      <c r="L2407" s="197"/>
    </row>
    <row r="2408" spans="6:12">
      <c r="F2408" s="198"/>
      <c r="G2408" s="196"/>
      <c r="H2408" s="196"/>
      <c r="I2408" s="196"/>
      <c r="J2408" s="196"/>
      <c r="K2408" s="196"/>
      <c r="L2408" s="197"/>
    </row>
    <row r="2409" spans="6:12">
      <c r="F2409" s="198"/>
      <c r="G2409" s="196"/>
      <c r="H2409" s="196"/>
      <c r="I2409" s="196"/>
      <c r="J2409" s="196"/>
      <c r="K2409" s="196"/>
      <c r="L2409" s="197"/>
    </row>
    <row r="2410" spans="6:12">
      <c r="F2410" s="198"/>
      <c r="G2410" s="196"/>
      <c r="H2410" s="196"/>
      <c r="I2410" s="196"/>
      <c r="J2410" s="196"/>
      <c r="K2410" s="196"/>
      <c r="L2410" s="197"/>
    </row>
    <row r="2411" spans="6:12">
      <c r="F2411" s="198"/>
      <c r="G2411" s="196"/>
      <c r="H2411" s="196"/>
      <c r="I2411" s="196"/>
      <c r="J2411" s="196"/>
      <c r="K2411" s="196"/>
      <c r="L2411" s="197"/>
    </row>
    <row r="2412" spans="6:12">
      <c r="F2412" s="198"/>
      <c r="G2412" s="196"/>
      <c r="H2412" s="196"/>
      <c r="I2412" s="196"/>
      <c r="J2412" s="196"/>
      <c r="K2412" s="196"/>
      <c r="L2412" s="197"/>
    </row>
    <row r="2413" spans="6:12">
      <c r="F2413" s="198"/>
      <c r="G2413" s="196"/>
      <c r="H2413" s="196"/>
      <c r="I2413" s="196"/>
      <c r="J2413" s="196"/>
      <c r="K2413" s="196"/>
      <c r="L2413" s="197"/>
    </row>
    <row r="2414" spans="6:12">
      <c r="F2414" s="198"/>
      <c r="G2414" s="196"/>
      <c r="H2414" s="196"/>
      <c r="I2414" s="196"/>
      <c r="J2414" s="196"/>
      <c r="K2414" s="196"/>
      <c r="L2414" s="197"/>
    </row>
    <row r="2415" spans="6:12">
      <c r="F2415" s="198"/>
      <c r="G2415" s="196"/>
      <c r="H2415" s="196"/>
      <c r="I2415" s="196"/>
      <c r="J2415" s="196"/>
      <c r="K2415" s="196"/>
      <c r="L2415" s="197"/>
    </row>
    <row r="2416" spans="6:12">
      <c r="F2416" s="198"/>
      <c r="G2416" s="196"/>
      <c r="H2416" s="196"/>
      <c r="I2416" s="196"/>
      <c r="J2416" s="196"/>
      <c r="K2416" s="196"/>
      <c r="L2416" s="197"/>
    </row>
    <row r="2417" spans="6:12">
      <c r="F2417" s="198"/>
      <c r="G2417" s="196"/>
      <c r="H2417" s="196"/>
      <c r="I2417" s="196"/>
      <c r="J2417" s="196"/>
      <c r="K2417" s="196"/>
      <c r="L2417" s="197"/>
    </row>
    <row r="2418" spans="6:12">
      <c r="F2418" s="198"/>
      <c r="G2418" s="196"/>
      <c r="H2418" s="196"/>
      <c r="I2418" s="196"/>
      <c r="J2418" s="196"/>
      <c r="K2418" s="196"/>
      <c r="L2418" s="197"/>
    </row>
    <row r="2419" spans="6:12">
      <c r="F2419" s="198"/>
      <c r="G2419" s="196"/>
      <c r="H2419" s="196"/>
      <c r="I2419" s="196"/>
      <c r="J2419" s="196"/>
      <c r="K2419" s="196"/>
      <c r="L2419" s="197"/>
    </row>
    <row r="2420" spans="6:12">
      <c r="F2420" s="198"/>
      <c r="G2420" s="196"/>
      <c r="H2420" s="196"/>
      <c r="I2420" s="196"/>
      <c r="J2420" s="196"/>
      <c r="K2420" s="196"/>
      <c r="L2420" s="197"/>
    </row>
    <row r="2421" spans="6:12">
      <c r="F2421" s="198"/>
      <c r="G2421" s="196"/>
      <c r="H2421" s="196"/>
      <c r="I2421" s="196"/>
      <c r="J2421" s="196"/>
      <c r="K2421" s="196"/>
      <c r="L2421" s="197"/>
    </row>
    <row r="2422" spans="6:12">
      <c r="F2422" s="198"/>
      <c r="G2422" s="196"/>
      <c r="H2422" s="196"/>
      <c r="I2422" s="196"/>
      <c r="J2422" s="196"/>
      <c r="K2422" s="196"/>
      <c r="L2422" s="197"/>
    </row>
    <row r="2423" spans="6:12">
      <c r="F2423" s="198"/>
      <c r="G2423" s="196"/>
      <c r="H2423" s="196"/>
      <c r="I2423" s="196"/>
      <c r="J2423" s="196"/>
      <c r="K2423" s="196"/>
      <c r="L2423" s="197"/>
    </row>
    <row r="2424" spans="6:12">
      <c r="F2424" s="198"/>
      <c r="G2424" s="196"/>
      <c r="H2424" s="196"/>
      <c r="I2424" s="196"/>
      <c r="J2424" s="196"/>
      <c r="K2424" s="196"/>
      <c r="L2424" s="197"/>
    </row>
    <row r="2425" spans="6:12">
      <c r="F2425" s="198"/>
      <c r="G2425" s="196"/>
      <c r="H2425" s="196"/>
      <c r="I2425" s="196"/>
      <c r="J2425" s="196"/>
      <c r="K2425" s="196"/>
      <c r="L2425" s="197"/>
    </row>
    <row r="2426" spans="6:12">
      <c r="F2426" s="198"/>
      <c r="G2426" s="196"/>
      <c r="H2426" s="196"/>
      <c r="I2426" s="196"/>
      <c r="J2426" s="196"/>
      <c r="K2426" s="196"/>
      <c r="L2426" s="197"/>
    </row>
    <row r="2427" spans="6:12">
      <c r="F2427" s="198"/>
      <c r="G2427" s="196"/>
      <c r="H2427" s="196"/>
      <c r="I2427" s="196"/>
      <c r="J2427" s="196"/>
      <c r="K2427" s="196"/>
      <c r="L2427" s="197"/>
    </row>
    <row r="2428" spans="6:12">
      <c r="F2428" s="198"/>
      <c r="G2428" s="196"/>
      <c r="H2428" s="196"/>
      <c r="I2428" s="196"/>
      <c r="J2428" s="196"/>
      <c r="K2428" s="196"/>
      <c r="L2428" s="197"/>
    </row>
    <row r="2429" spans="6:12">
      <c r="F2429" s="198"/>
      <c r="G2429" s="196"/>
      <c r="H2429" s="196"/>
      <c r="I2429" s="196"/>
      <c r="J2429" s="196"/>
      <c r="K2429" s="196"/>
      <c r="L2429" s="197"/>
    </row>
    <row r="2430" spans="6:12">
      <c r="F2430" s="198"/>
      <c r="G2430" s="196"/>
      <c r="H2430" s="196"/>
      <c r="I2430" s="196"/>
      <c r="J2430" s="196"/>
      <c r="K2430" s="196"/>
      <c r="L2430" s="197"/>
    </row>
    <row r="2431" spans="6:12">
      <c r="F2431" s="198"/>
      <c r="G2431" s="196"/>
      <c r="H2431" s="196"/>
      <c r="I2431" s="196"/>
      <c r="J2431" s="196"/>
      <c r="K2431" s="196"/>
      <c r="L2431" s="197"/>
    </row>
    <row r="2432" spans="6:12">
      <c r="F2432" s="198"/>
      <c r="G2432" s="196"/>
      <c r="H2432" s="196"/>
      <c r="I2432" s="196"/>
      <c r="J2432" s="196"/>
      <c r="K2432" s="196"/>
      <c r="L2432" s="197"/>
    </row>
    <row r="2433" spans="6:12">
      <c r="F2433" s="198"/>
      <c r="G2433" s="196"/>
      <c r="H2433" s="196"/>
      <c r="I2433" s="196"/>
      <c r="J2433" s="196"/>
      <c r="K2433" s="196"/>
      <c r="L2433" s="197"/>
    </row>
    <row r="2434" spans="6:12">
      <c r="F2434" s="198"/>
      <c r="G2434" s="196"/>
      <c r="H2434" s="196"/>
      <c r="I2434" s="196"/>
      <c r="J2434" s="196"/>
      <c r="K2434" s="196"/>
      <c r="L2434" s="197"/>
    </row>
    <row r="2435" spans="6:12">
      <c r="F2435" s="198"/>
      <c r="G2435" s="196"/>
      <c r="H2435" s="196"/>
      <c r="I2435" s="196"/>
      <c r="J2435" s="196"/>
      <c r="K2435" s="196"/>
      <c r="L2435" s="197"/>
    </row>
    <row r="2436" spans="6:12">
      <c r="F2436" s="198"/>
      <c r="G2436" s="196"/>
      <c r="H2436" s="196"/>
      <c r="I2436" s="196"/>
      <c r="J2436" s="196"/>
      <c r="K2436" s="196"/>
      <c r="L2436" s="197"/>
    </row>
    <row r="2437" spans="6:12">
      <c r="F2437" s="198"/>
      <c r="G2437" s="196"/>
      <c r="H2437" s="196"/>
      <c r="I2437" s="196"/>
      <c r="J2437" s="196"/>
      <c r="K2437" s="196"/>
      <c r="L2437" s="197"/>
    </row>
    <row r="2438" spans="6:12">
      <c r="F2438" s="198"/>
      <c r="G2438" s="196"/>
      <c r="H2438" s="196"/>
      <c r="I2438" s="196"/>
      <c r="J2438" s="196"/>
      <c r="K2438" s="196"/>
      <c r="L2438" s="197"/>
    </row>
    <row r="2439" spans="6:12">
      <c r="F2439" s="198"/>
      <c r="G2439" s="196"/>
      <c r="H2439" s="196"/>
      <c r="I2439" s="196"/>
      <c r="J2439" s="196"/>
      <c r="K2439" s="196"/>
      <c r="L2439" s="197"/>
    </row>
    <row r="2440" spans="6:12">
      <c r="F2440" s="198"/>
      <c r="G2440" s="196"/>
      <c r="H2440" s="196"/>
      <c r="I2440" s="196"/>
      <c r="J2440" s="196"/>
      <c r="K2440" s="196"/>
      <c r="L2440" s="197"/>
    </row>
    <row r="2441" spans="6:12">
      <c r="F2441" s="198"/>
      <c r="G2441" s="196"/>
      <c r="H2441" s="196"/>
      <c r="I2441" s="196"/>
      <c r="J2441" s="196"/>
      <c r="K2441" s="196"/>
      <c r="L2441" s="197"/>
    </row>
    <row r="2442" spans="6:12">
      <c r="F2442" s="198"/>
      <c r="G2442" s="196"/>
      <c r="H2442" s="196"/>
      <c r="I2442" s="196"/>
      <c r="J2442" s="196"/>
      <c r="K2442" s="196"/>
      <c r="L2442" s="197"/>
    </row>
    <row r="2443" spans="6:12">
      <c r="F2443" s="198"/>
      <c r="G2443" s="196"/>
      <c r="H2443" s="196"/>
      <c r="I2443" s="196"/>
      <c r="J2443" s="196"/>
      <c r="K2443" s="196"/>
      <c r="L2443" s="197"/>
    </row>
    <row r="2444" spans="6:12">
      <c r="F2444" s="198"/>
      <c r="G2444" s="196"/>
      <c r="H2444" s="196"/>
      <c r="I2444" s="196"/>
      <c r="J2444" s="196"/>
      <c r="K2444" s="196"/>
      <c r="L2444" s="197"/>
    </row>
    <row r="2445" spans="6:12">
      <c r="F2445" s="198"/>
      <c r="G2445" s="196"/>
      <c r="H2445" s="196"/>
      <c r="I2445" s="196"/>
      <c r="J2445" s="196"/>
      <c r="K2445" s="196"/>
      <c r="L2445" s="197"/>
    </row>
    <row r="2446" spans="6:12">
      <c r="F2446" s="198"/>
      <c r="G2446" s="196"/>
      <c r="H2446" s="196"/>
      <c r="I2446" s="196"/>
      <c r="J2446" s="196"/>
      <c r="K2446" s="196"/>
      <c r="L2446" s="197"/>
    </row>
    <row r="2447" spans="6:12">
      <c r="F2447" s="198"/>
      <c r="G2447" s="196"/>
      <c r="H2447" s="196"/>
      <c r="I2447" s="196"/>
      <c r="J2447" s="196"/>
      <c r="K2447" s="196"/>
      <c r="L2447" s="197"/>
    </row>
    <row r="2448" spans="6:12">
      <c r="F2448" s="198"/>
      <c r="G2448" s="196"/>
      <c r="H2448" s="196"/>
      <c r="I2448" s="196"/>
      <c r="J2448" s="196"/>
      <c r="K2448" s="196"/>
      <c r="L2448" s="197"/>
    </row>
    <row r="2449" spans="6:12">
      <c r="F2449" s="198"/>
      <c r="G2449" s="196"/>
      <c r="H2449" s="196"/>
      <c r="I2449" s="196"/>
      <c r="J2449" s="196"/>
      <c r="K2449" s="196"/>
      <c r="L2449" s="197"/>
    </row>
    <row r="2450" spans="6:12">
      <c r="F2450" s="198"/>
      <c r="G2450" s="196"/>
      <c r="H2450" s="196"/>
      <c r="I2450" s="196"/>
      <c r="J2450" s="196"/>
      <c r="K2450" s="196"/>
      <c r="L2450" s="197"/>
    </row>
    <row r="2451" spans="6:12">
      <c r="F2451" s="198"/>
      <c r="G2451" s="196"/>
      <c r="H2451" s="196"/>
      <c r="I2451" s="196"/>
      <c r="J2451" s="196"/>
      <c r="K2451" s="196"/>
      <c r="L2451" s="197"/>
    </row>
    <row r="2452" spans="6:12">
      <c r="F2452" s="198"/>
      <c r="G2452" s="196"/>
      <c r="H2452" s="196"/>
      <c r="I2452" s="196"/>
      <c r="J2452" s="196"/>
      <c r="K2452" s="196"/>
      <c r="L2452" s="197"/>
    </row>
    <row r="2453" spans="6:12">
      <c r="F2453" s="198"/>
      <c r="G2453" s="196"/>
      <c r="H2453" s="196"/>
      <c r="I2453" s="196"/>
      <c r="J2453" s="196"/>
      <c r="K2453" s="196"/>
      <c r="L2453" s="197"/>
    </row>
    <row r="2454" spans="6:12">
      <c r="F2454" s="198"/>
      <c r="G2454" s="196"/>
      <c r="H2454" s="196"/>
      <c r="I2454" s="196"/>
      <c r="J2454" s="196"/>
      <c r="K2454" s="196"/>
      <c r="L2454" s="197"/>
    </row>
    <row r="2455" spans="6:12">
      <c r="F2455" s="198"/>
      <c r="G2455" s="196"/>
      <c r="H2455" s="196"/>
      <c r="I2455" s="196"/>
      <c r="J2455" s="196"/>
      <c r="K2455" s="196"/>
      <c r="L2455" s="197"/>
    </row>
    <row r="2456" spans="6:12">
      <c r="F2456" s="198"/>
      <c r="G2456" s="196"/>
      <c r="H2456" s="196"/>
      <c r="I2456" s="196"/>
      <c r="J2456" s="196"/>
      <c r="K2456" s="196"/>
      <c r="L2456" s="197"/>
    </row>
    <row r="2457" spans="6:12">
      <c r="F2457" s="198"/>
      <c r="G2457" s="196"/>
      <c r="H2457" s="196"/>
      <c r="I2457" s="196"/>
      <c r="J2457" s="196"/>
      <c r="K2457" s="196"/>
      <c r="L2457" s="197"/>
    </row>
    <row r="2458" spans="6:12">
      <c r="F2458" s="198"/>
      <c r="G2458" s="196"/>
      <c r="H2458" s="196"/>
      <c r="I2458" s="196"/>
      <c r="J2458" s="196"/>
      <c r="K2458" s="196"/>
      <c r="L2458" s="197"/>
    </row>
    <row r="2459" spans="6:12">
      <c r="F2459" s="198"/>
      <c r="G2459" s="196"/>
      <c r="H2459" s="196"/>
      <c r="I2459" s="196"/>
      <c r="J2459" s="196"/>
      <c r="K2459" s="196"/>
      <c r="L2459" s="197"/>
    </row>
    <row r="2460" spans="6:12">
      <c r="F2460" s="198"/>
      <c r="G2460" s="196"/>
      <c r="H2460" s="196"/>
      <c r="I2460" s="196"/>
      <c r="J2460" s="196"/>
      <c r="K2460" s="196"/>
      <c r="L2460" s="197"/>
    </row>
    <row r="2461" spans="6:12">
      <c r="F2461" s="198"/>
      <c r="G2461" s="196"/>
      <c r="H2461" s="196"/>
      <c r="I2461" s="196"/>
      <c r="J2461" s="196"/>
      <c r="K2461" s="196"/>
      <c r="L2461" s="197"/>
    </row>
    <row r="2462" spans="6:12">
      <c r="F2462" s="198"/>
      <c r="G2462" s="196"/>
      <c r="H2462" s="196"/>
      <c r="I2462" s="196"/>
      <c r="J2462" s="196"/>
      <c r="K2462" s="196"/>
      <c r="L2462" s="197"/>
    </row>
    <row r="2463" spans="6:12">
      <c r="F2463" s="198"/>
      <c r="G2463" s="196"/>
      <c r="H2463" s="196"/>
      <c r="I2463" s="196"/>
      <c r="J2463" s="196"/>
      <c r="K2463" s="196"/>
      <c r="L2463" s="197"/>
    </row>
    <row r="2464" spans="6:12">
      <c r="F2464" s="198"/>
      <c r="G2464" s="196"/>
      <c r="H2464" s="196"/>
      <c r="I2464" s="196"/>
      <c r="J2464" s="196"/>
      <c r="K2464" s="196"/>
      <c r="L2464" s="197"/>
    </row>
    <row r="2465" spans="6:12">
      <c r="F2465" s="198"/>
      <c r="G2465" s="196"/>
      <c r="H2465" s="196"/>
      <c r="I2465" s="196"/>
      <c r="J2465" s="196"/>
      <c r="K2465" s="196"/>
      <c r="L2465" s="197"/>
    </row>
    <row r="2466" spans="6:12">
      <c r="F2466" s="198"/>
      <c r="G2466" s="196"/>
      <c r="H2466" s="196"/>
      <c r="I2466" s="196"/>
      <c r="J2466" s="196"/>
      <c r="K2466" s="196"/>
      <c r="L2466" s="197"/>
    </row>
    <row r="2467" spans="6:12">
      <c r="F2467" s="198"/>
      <c r="G2467" s="196"/>
      <c r="H2467" s="196"/>
      <c r="I2467" s="196"/>
      <c r="J2467" s="196"/>
      <c r="K2467" s="196"/>
      <c r="L2467" s="197"/>
    </row>
    <row r="2468" spans="6:12">
      <c r="F2468" s="198"/>
      <c r="G2468" s="196"/>
      <c r="H2468" s="196"/>
      <c r="I2468" s="196"/>
      <c r="J2468" s="196"/>
      <c r="K2468" s="196"/>
      <c r="L2468" s="197"/>
    </row>
    <row r="2469" spans="6:12">
      <c r="F2469" s="198"/>
      <c r="G2469" s="196"/>
      <c r="H2469" s="196"/>
      <c r="I2469" s="196"/>
      <c r="J2469" s="196"/>
      <c r="K2469" s="196"/>
      <c r="L2469" s="197"/>
    </row>
    <row r="2470" spans="6:12">
      <c r="F2470" s="198"/>
      <c r="G2470" s="196"/>
      <c r="H2470" s="196"/>
      <c r="I2470" s="196"/>
      <c r="J2470" s="196"/>
      <c r="K2470" s="196"/>
      <c r="L2470" s="197"/>
    </row>
    <row r="2471" spans="6:12">
      <c r="F2471" s="198"/>
      <c r="G2471" s="196"/>
      <c r="H2471" s="196"/>
      <c r="I2471" s="196"/>
      <c r="J2471" s="196"/>
      <c r="K2471" s="196"/>
      <c r="L2471" s="197"/>
    </row>
    <row r="2472" spans="6:12">
      <c r="F2472" s="198"/>
      <c r="G2472" s="196"/>
      <c r="H2472" s="196"/>
      <c r="I2472" s="196"/>
      <c r="J2472" s="196"/>
      <c r="K2472" s="196"/>
      <c r="L2472" s="197"/>
    </row>
    <row r="2473" spans="6:12">
      <c r="F2473" s="198"/>
      <c r="G2473" s="196"/>
      <c r="H2473" s="196"/>
      <c r="I2473" s="196"/>
      <c r="J2473" s="196"/>
      <c r="K2473" s="196"/>
      <c r="L2473" s="197"/>
    </row>
    <row r="2474" spans="6:12">
      <c r="F2474" s="198"/>
      <c r="G2474" s="196"/>
      <c r="H2474" s="196"/>
      <c r="I2474" s="196"/>
      <c r="J2474" s="196"/>
      <c r="K2474" s="196"/>
      <c r="L2474" s="197"/>
    </row>
    <row r="2475" spans="6:12">
      <c r="F2475" s="198"/>
      <c r="G2475" s="196"/>
      <c r="H2475" s="196"/>
      <c r="I2475" s="196"/>
      <c r="J2475" s="196"/>
      <c r="K2475" s="196"/>
      <c r="L2475" s="197"/>
    </row>
    <row r="2476" spans="6:12">
      <c r="F2476" s="198"/>
      <c r="G2476" s="196"/>
      <c r="H2476" s="196"/>
      <c r="I2476" s="196"/>
      <c r="J2476" s="196"/>
      <c r="K2476" s="196"/>
      <c r="L2476" s="197"/>
    </row>
    <row r="2477" spans="6:12">
      <c r="F2477" s="198"/>
      <c r="G2477" s="196"/>
      <c r="H2477" s="196"/>
      <c r="I2477" s="196"/>
      <c r="J2477" s="196"/>
      <c r="K2477" s="196"/>
      <c r="L2477" s="197"/>
    </row>
    <row r="2478" spans="6:12">
      <c r="F2478" s="198"/>
      <c r="G2478" s="196"/>
      <c r="H2478" s="196"/>
      <c r="I2478" s="196"/>
      <c r="J2478" s="196"/>
      <c r="K2478" s="196"/>
      <c r="L2478" s="197"/>
    </row>
    <row r="2479" spans="6:12">
      <c r="F2479" s="198"/>
      <c r="G2479" s="196"/>
      <c r="H2479" s="196"/>
      <c r="I2479" s="196"/>
      <c r="J2479" s="196"/>
      <c r="K2479" s="196"/>
      <c r="L2479" s="197"/>
    </row>
    <row r="2480" spans="6:12">
      <c r="F2480" s="198"/>
      <c r="G2480" s="196"/>
      <c r="H2480" s="196"/>
      <c r="I2480" s="196"/>
      <c r="J2480" s="196"/>
      <c r="K2480" s="196"/>
      <c r="L2480" s="197"/>
    </row>
    <row r="2481" spans="6:12">
      <c r="F2481" s="198"/>
      <c r="G2481" s="196"/>
      <c r="H2481" s="196"/>
      <c r="I2481" s="196"/>
      <c r="J2481" s="196"/>
      <c r="K2481" s="196"/>
      <c r="L2481" s="197"/>
    </row>
    <row r="2482" spans="6:12">
      <c r="F2482" s="198"/>
      <c r="G2482" s="196"/>
      <c r="H2482" s="196"/>
      <c r="I2482" s="196"/>
      <c r="J2482" s="196"/>
      <c r="K2482" s="196"/>
      <c r="L2482" s="197"/>
    </row>
    <row r="2483" spans="6:12">
      <c r="F2483" s="198"/>
      <c r="G2483" s="196"/>
      <c r="H2483" s="196"/>
      <c r="I2483" s="196"/>
      <c r="J2483" s="196"/>
      <c r="K2483" s="196"/>
      <c r="L2483" s="197"/>
    </row>
    <row r="2484" spans="6:12">
      <c r="F2484" s="198"/>
      <c r="G2484" s="196"/>
      <c r="H2484" s="196"/>
      <c r="I2484" s="196"/>
      <c r="J2484" s="196"/>
      <c r="K2484" s="196"/>
      <c r="L2484" s="197"/>
    </row>
    <row r="2485" spans="6:12">
      <c r="F2485" s="198"/>
      <c r="G2485" s="196"/>
      <c r="H2485" s="196"/>
      <c r="I2485" s="196"/>
      <c r="J2485" s="196"/>
      <c r="K2485" s="196"/>
      <c r="L2485" s="197"/>
    </row>
    <row r="2486" spans="6:12">
      <c r="F2486" s="198"/>
      <c r="G2486" s="196"/>
      <c r="H2486" s="196"/>
      <c r="I2486" s="196"/>
      <c r="J2486" s="196"/>
      <c r="K2486" s="196"/>
      <c r="L2486" s="197"/>
    </row>
    <row r="2487" spans="6:12">
      <c r="F2487" s="198"/>
      <c r="G2487" s="196"/>
      <c r="H2487" s="196"/>
      <c r="I2487" s="196"/>
      <c r="J2487" s="196"/>
      <c r="K2487" s="196"/>
      <c r="L2487" s="197"/>
    </row>
    <row r="2488" spans="6:12">
      <c r="F2488" s="198"/>
      <c r="G2488" s="196"/>
      <c r="H2488" s="196"/>
      <c r="I2488" s="196"/>
      <c r="J2488" s="196"/>
      <c r="K2488" s="196"/>
      <c r="L2488" s="197"/>
    </row>
    <row r="2489" spans="6:12">
      <c r="F2489" s="198"/>
      <c r="G2489" s="196"/>
      <c r="H2489" s="196"/>
      <c r="I2489" s="196"/>
      <c r="J2489" s="196"/>
      <c r="K2489" s="196"/>
      <c r="L2489" s="197"/>
    </row>
    <row r="2490" spans="6:12">
      <c r="F2490" s="198"/>
      <c r="G2490" s="196"/>
      <c r="H2490" s="196"/>
      <c r="I2490" s="196"/>
      <c r="J2490" s="196"/>
      <c r="K2490" s="196"/>
      <c r="L2490" s="197"/>
    </row>
    <row r="2491" spans="6:12">
      <c r="F2491" s="198"/>
      <c r="G2491" s="196"/>
      <c r="H2491" s="196"/>
      <c r="I2491" s="196"/>
      <c r="J2491" s="196"/>
      <c r="K2491" s="196"/>
      <c r="L2491" s="197"/>
    </row>
    <row r="2492" spans="6:12">
      <c r="F2492" s="198"/>
      <c r="G2492" s="196"/>
      <c r="H2492" s="196"/>
      <c r="I2492" s="196"/>
      <c r="J2492" s="196"/>
      <c r="K2492" s="196"/>
      <c r="L2492" s="197"/>
    </row>
    <row r="2493" spans="6:12">
      <c r="F2493" s="198"/>
      <c r="G2493" s="196"/>
      <c r="H2493" s="196"/>
      <c r="I2493" s="196"/>
      <c r="J2493" s="196"/>
      <c r="K2493" s="196"/>
      <c r="L2493" s="197"/>
    </row>
    <row r="2494" spans="6:12">
      <c r="F2494" s="198"/>
      <c r="G2494" s="196"/>
      <c r="H2494" s="196"/>
      <c r="I2494" s="196"/>
      <c r="J2494" s="196"/>
      <c r="K2494" s="196"/>
      <c r="L2494" s="197"/>
    </row>
    <row r="2495" spans="6:12">
      <c r="F2495" s="198"/>
      <c r="G2495" s="196"/>
      <c r="H2495" s="196"/>
      <c r="I2495" s="196"/>
      <c r="J2495" s="196"/>
      <c r="K2495" s="196"/>
      <c r="L2495" s="197"/>
    </row>
    <row r="2496" spans="6:12">
      <c r="F2496" s="198"/>
      <c r="G2496" s="196"/>
      <c r="H2496" s="196"/>
      <c r="I2496" s="196"/>
      <c r="J2496" s="196"/>
      <c r="K2496" s="196"/>
      <c r="L2496" s="197"/>
    </row>
    <row r="2497" spans="6:12">
      <c r="F2497" s="198"/>
      <c r="G2497" s="196"/>
      <c r="H2497" s="196"/>
      <c r="I2497" s="196"/>
      <c r="J2497" s="196"/>
      <c r="K2497" s="196"/>
      <c r="L2497" s="197"/>
    </row>
    <row r="2498" spans="6:12">
      <c r="F2498" s="198"/>
      <c r="G2498" s="196"/>
      <c r="H2498" s="196"/>
      <c r="I2498" s="196"/>
      <c r="J2498" s="196"/>
      <c r="K2498" s="196"/>
      <c r="L2498" s="197"/>
    </row>
    <row r="2499" spans="6:12">
      <c r="F2499" s="198"/>
      <c r="G2499" s="196"/>
      <c r="H2499" s="196"/>
      <c r="I2499" s="196"/>
      <c r="J2499" s="196"/>
      <c r="K2499" s="196"/>
      <c r="L2499" s="197"/>
    </row>
    <row r="2500" spans="6:12">
      <c r="F2500" s="198"/>
      <c r="G2500" s="196"/>
      <c r="H2500" s="196"/>
      <c r="I2500" s="196"/>
      <c r="J2500" s="196"/>
      <c r="K2500" s="196"/>
      <c r="L2500" s="197"/>
    </row>
    <row r="2501" spans="6:12">
      <c r="F2501" s="198"/>
      <c r="G2501" s="196"/>
      <c r="H2501" s="196"/>
      <c r="I2501" s="196"/>
      <c r="J2501" s="196"/>
      <c r="K2501" s="196"/>
      <c r="L2501" s="197"/>
    </row>
    <row r="2502" spans="6:12">
      <c r="F2502" s="198"/>
      <c r="G2502" s="196"/>
      <c r="H2502" s="196"/>
      <c r="I2502" s="196"/>
      <c r="J2502" s="196"/>
      <c r="K2502" s="196"/>
      <c r="L2502" s="197"/>
    </row>
    <row r="2503" spans="6:12">
      <c r="F2503" s="198"/>
      <c r="G2503" s="196"/>
      <c r="H2503" s="196"/>
      <c r="I2503" s="196"/>
      <c r="J2503" s="196"/>
      <c r="K2503" s="196"/>
      <c r="L2503" s="197"/>
    </row>
    <row r="2504" spans="6:12">
      <c r="F2504" s="198"/>
      <c r="G2504" s="196"/>
      <c r="H2504" s="196"/>
      <c r="I2504" s="196"/>
      <c r="J2504" s="196"/>
      <c r="K2504" s="196"/>
      <c r="L2504" s="197"/>
    </row>
    <row r="2505" spans="6:12">
      <c r="F2505" s="198"/>
      <c r="G2505" s="196"/>
      <c r="H2505" s="196"/>
      <c r="I2505" s="196"/>
      <c r="J2505" s="196"/>
      <c r="K2505" s="196"/>
      <c r="L2505" s="197"/>
    </row>
    <row r="2506" spans="6:12">
      <c r="F2506" s="198"/>
      <c r="G2506" s="196"/>
      <c r="H2506" s="196"/>
      <c r="I2506" s="196"/>
      <c r="J2506" s="196"/>
      <c r="K2506" s="196"/>
      <c r="L2506" s="197"/>
    </row>
    <row r="2507" spans="6:12">
      <c r="F2507" s="198"/>
      <c r="G2507" s="196"/>
      <c r="H2507" s="196"/>
      <c r="I2507" s="196"/>
      <c r="J2507" s="196"/>
      <c r="K2507" s="196"/>
      <c r="L2507" s="197"/>
    </row>
    <row r="2508" spans="6:12">
      <c r="F2508" s="198"/>
      <c r="G2508" s="196"/>
      <c r="H2508" s="196"/>
      <c r="I2508" s="196"/>
      <c r="J2508" s="196"/>
      <c r="K2508" s="196"/>
      <c r="L2508" s="197"/>
    </row>
    <row r="2509" spans="6:12">
      <c r="F2509" s="198"/>
      <c r="G2509" s="196"/>
      <c r="H2509" s="196"/>
      <c r="I2509" s="196"/>
      <c r="J2509" s="196"/>
      <c r="K2509" s="196"/>
      <c r="L2509" s="197"/>
    </row>
    <row r="2510" spans="6:12">
      <c r="F2510" s="198"/>
      <c r="G2510" s="196"/>
      <c r="H2510" s="196"/>
      <c r="I2510" s="196"/>
      <c r="J2510" s="196"/>
      <c r="K2510" s="196"/>
      <c r="L2510" s="197"/>
    </row>
    <row r="2511" spans="6:12">
      <c r="F2511" s="198"/>
      <c r="G2511" s="196"/>
      <c r="H2511" s="196"/>
      <c r="I2511" s="196"/>
      <c r="J2511" s="196"/>
      <c r="K2511" s="196"/>
      <c r="L2511" s="197"/>
    </row>
    <row r="2512" spans="6:12">
      <c r="F2512" s="198"/>
      <c r="G2512" s="196"/>
      <c r="H2512" s="196"/>
      <c r="I2512" s="196"/>
      <c r="J2512" s="196"/>
      <c r="K2512" s="196"/>
      <c r="L2512" s="197"/>
    </row>
    <row r="2513" spans="6:12">
      <c r="F2513" s="198"/>
      <c r="G2513" s="196"/>
      <c r="H2513" s="196"/>
      <c r="I2513" s="196"/>
      <c r="J2513" s="196"/>
      <c r="K2513" s="196"/>
      <c r="L2513" s="197"/>
    </row>
    <row r="2514" spans="6:12">
      <c r="F2514" s="198"/>
      <c r="G2514" s="196"/>
      <c r="H2514" s="196"/>
      <c r="I2514" s="196"/>
      <c r="J2514" s="196"/>
      <c r="K2514" s="196"/>
      <c r="L2514" s="197"/>
    </row>
    <row r="2515" spans="6:12">
      <c r="F2515" s="198"/>
      <c r="G2515" s="196"/>
      <c r="H2515" s="196"/>
      <c r="I2515" s="196"/>
      <c r="J2515" s="196"/>
      <c r="K2515" s="196"/>
      <c r="L2515" s="197"/>
    </row>
    <row r="2516" spans="6:12">
      <c r="F2516" s="198"/>
      <c r="G2516" s="196"/>
      <c r="H2516" s="196"/>
      <c r="I2516" s="196"/>
      <c r="J2516" s="196"/>
      <c r="K2516" s="196"/>
      <c r="L2516" s="197"/>
    </row>
    <row r="2517" spans="6:12">
      <c r="F2517" s="198"/>
      <c r="G2517" s="196"/>
      <c r="H2517" s="196"/>
      <c r="I2517" s="196"/>
      <c r="J2517" s="196"/>
      <c r="K2517" s="196"/>
      <c r="L2517" s="197"/>
    </row>
    <row r="2518" spans="6:12">
      <c r="F2518" s="198"/>
      <c r="G2518" s="196"/>
      <c r="H2518" s="196"/>
      <c r="I2518" s="196"/>
      <c r="J2518" s="196"/>
      <c r="K2518" s="196"/>
      <c r="L2518" s="197"/>
    </row>
    <row r="2519" spans="6:12">
      <c r="F2519" s="198"/>
      <c r="G2519" s="196"/>
      <c r="H2519" s="196"/>
      <c r="I2519" s="196"/>
      <c r="J2519" s="196"/>
      <c r="K2519" s="196"/>
      <c r="L2519" s="197"/>
    </row>
    <row r="2520" spans="6:12">
      <c r="F2520" s="198"/>
      <c r="G2520" s="196"/>
      <c r="H2520" s="196"/>
      <c r="I2520" s="196"/>
      <c r="J2520" s="196"/>
      <c r="K2520" s="196"/>
      <c r="L2520" s="197"/>
    </row>
    <row r="2521" spans="6:12">
      <c r="F2521" s="198"/>
      <c r="G2521" s="196"/>
      <c r="H2521" s="196"/>
      <c r="I2521" s="196"/>
      <c r="J2521" s="196"/>
      <c r="K2521" s="196"/>
      <c r="L2521" s="197"/>
    </row>
    <row r="2522" spans="6:12">
      <c r="F2522" s="198"/>
      <c r="G2522" s="196"/>
      <c r="H2522" s="196"/>
      <c r="I2522" s="196"/>
      <c r="J2522" s="196"/>
      <c r="K2522" s="196"/>
      <c r="L2522" s="197"/>
    </row>
    <row r="2523" spans="6:12">
      <c r="F2523" s="198"/>
      <c r="G2523" s="196"/>
      <c r="H2523" s="196"/>
      <c r="I2523" s="196"/>
      <c r="J2523" s="196"/>
      <c r="K2523" s="196"/>
      <c r="L2523" s="197"/>
    </row>
    <row r="2524" spans="6:12">
      <c r="F2524" s="198"/>
      <c r="G2524" s="196"/>
      <c r="H2524" s="196"/>
      <c r="I2524" s="196"/>
      <c r="J2524" s="196"/>
      <c r="K2524" s="196"/>
      <c r="L2524" s="197"/>
    </row>
    <row r="2525" spans="6:12">
      <c r="F2525" s="198"/>
      <c r="G2525" s="196"/>
      <c r="H2525" s="196"/>
      <c r="I2525" s="196"/>
      <c r="J2525" s="196"/>
      <c r="K2525" s="196"/>
      <c r="L2525" s="197"/>
    </row>
    <row r="2526" spans="6:12">
      <c r="F2526" s="198"/>
      <c r="G2526" s="196"/>
      <c r="H2526" s="196"/>
      <c r="I2526" s="196"/>
      <c r="J2526" s="196"/>
      <c r="K2526" s="196"/>
      <c r="L2526" s="197"/>
    </row>
    <row r="2527" spans="6:12">
      <c r="F2527" s="198"/>
      <c r="G2527" s="196"/>
      <c r="H2527" s="196"/>
      <c r="I2527" s="196"/>
      <c r="J2527" s="196"/>
      <c r="K2527" s="196"/>
      <c r="L2527" s="197"/>
    </row>
    <row r="2528" spans="6:12">
      <c r="F2528" s="198"/>
      <c r="G2528" s="196"/>
      <c r="H2528" s="196"/>
      <c r="I2528" s="196"/>
      <c r="J2528" s="196"/>
      <c r="K2528" s="196"/>
      <c r="L2528" s="197"/>
    </row>
    <row r="2529" spans="6:12">
      <c r="F2529" s="198"/>
      <c r="G2529" s="196"/>
      <c r="H2529" s="196"/>
      <c r="I2529" s="196"/>
      <c r="J2529" s="196"/>
      <c r="K2529" s="196"/>
      <c r="L2529" s="197"/>
    </row>
    <row r="2530" spans="6:12">
      <c r="F2530" s="198"/>
      <c r="G2530" s="196"/>
      <c r="H2530" s="196"/>
      <c r="I2530" s="196"/>
      <c r="J2530" s="196"/>
      <c r="K2530" s="196"/>
      <c r="L2530" s="197"/>
    </row>
    <row r="2531" spans="6:12">
      <c r="F2531" s="198"/>
      <c r="G2531" s="196"/>
      <c r="H2531" s="196"/>
      <c r="I2531" s="196"/>
      <c r="J2531" s="196"/>
      <c r="K2531" s="196"/>
      <c r="L2531" s="197"/>
    </row>
    <row r="2532" spans="6:12">
      <c r="F2532" s="198"/>
      <c r="G2532" s="196"/>
      <c r="H2532" s="196"/>
      <c r="I2532" s="196"/>
      <c r="J2532" s="196"/>
      <c r="K2532" s="196"/>
      <c r="L2532" s="197"/>
    </row>
    <row r="2533" spans="6:12">
      <c r="F2533" s="198"/>
      <c r="G2533" s="196"/>
      <c r="H2533" s="196"/>
      <c r="I2533" s="196"/>
      <c r="J2533" s="196"/>
      <c r="K2533" s="196"/>
      <c r="L2533" s="197"/>
    </row>
    <row r="2534" spans="6:12">
      <c r="F2534" s="198"/>
      <c r="G2534" s="196"/>
      <c r="H2534" s="196"/>
      <c r="I2534" s="196"/>
      <c r="J2534" s="196"/>
      <c r="K2534" s="196"/>
      <c r="L2534" s="197"/>
    </row>
    <row r="2535" spans="6:12">
      <c r="F2535" s="198"/>
      <c r="G2535" s="196"/>
      <c r="H2535" s="196"/>
      <c r="I2535" s="196"/>
      <c r="J2535" s="196"/>
      <c r="K2535" s="196"/>
      <c r="L2535" s="197"/>
    </row>
    <row r="2536" spans="6:12">
      <c r="F2536" s="198"/>
      <c r="G2536" s="196"/>
      <c r="H2536" s="196"/>
      <c r="I2536" s="196"/>
      <c r="J2536" s="196"/>
      <c r="K2536" s="196"/>
      <c r="L2536" s="197"/>
    </row>
    <row r="2537" spans="6:12">
      <c r="F2537" s="198"/>
      <c r="G2537" s="196"/>
      <c r="H2537" s="196"/>
      <c r="I2537" s="196"/>
      <c r="J2537" s="196"/>
      <c r="K2537" s="196"/>
      <c r="L2537" s="197"/>
    </row>
    <row r="2538" spans="6:12">
      <c r="F2538" s="198"/>
      <c r="G2538" s="196"/>
      <c r="H2538" s="196"/>
      <c r="I2538" s="196"/>
      <c r="J2538" s="196"/>
      <c r="K2538" s="196"/>
      <c r="L2538" s="197"/>
    </row>
    <row r="2539" spans="6:12">
      <c r="F2539" s="198"/>
      <c r="G2539" s="196"/>
      <c r="H2539" s="196"/>
      <c r="I2539" s="196"/>
      <c r="J2539" s="196"/>
      <c r="K2539" s="196"/>
      <c r="L2539" s="197"/>
    </row>
    <row r="2540" spans="6:12">
      <c r="F2540" s="198"/>
      <c r="G2540" s="196"/>
      <c r="H2540" s="196"/>
      <c r="I2540" s="196"/>
      <c r="J2540" s="196"/>
      <c r="K2540" s="196"/>
      <c r="L2540" s="197"/>
    </row>
    <row r="2541" spans="6:12">
      <c r="F2541" s="198"/>
      <c r="G2541" s="196"/>
      <c r="H2541" s="196"/>
      <c r="I2541" s="196"/>
      <c r="J2541" s="196"/>
      <c r="K2541" s="196"/>
      <c r="L2541" s="197"/>
    </row>
    <row r="2542" spans="6:12">
      <c r="F2542" s="198"/>
      <c r="G2542" s="196"/>
      <c r="H2542" s="196"/>
      <c r="I2542" s="196"/>
      <c r="J2542" s="196"/>
      <c r="K2542" s="196"/>
      <c r="L2542" s="197"/>
    </row>
    <row r="2543" spans="6:12">
      <c r="F2543" s="198"/>
      <c r="G2543" s="196"/>
      <c r="H2543" s="196"/>
      <c r="I2543" s="196"/>
      <c r="J2543" s="196"/>
      <c r="K2543" s="196"/>
      <c r="L2543" s="197"/>
    </row>
    <row r="2544" spans="6:12">
      <c r="F2544" s="198"/>
      <c r="G2544" s="196"/>
      <c r="H2544" s="196"/>
      <c r="I2544" s="196"/>
      <c r="J2544" s="196"/>
      <c r="K2544" s="196"/>
      <c r="L2544" s="197"/>
    </row>
    <row r="2545" spans="6:12">
      <c r="F2545" s="198"/>
      <c r="G2545" s="196"/>
      <c r="H2545" s="196"/>
      <c r="I2545" s="196"/>
      <c r="J2545" s="196"/>
      <c r="K2545" s="196"/>
      <c r="L2545" s="197"/>
    </row>
    <row r="2546" spans="6:12">
      <c r="F2546" s="198"/>
      <c r="G2546" s="196"/>
      <c r="H2546" s="196"/>
      <c r="I2546" s="196"/>
      <c r="J2546" s="196"/>
      <c r="K2546" s="196"/>
      <c r="L2546" s="197"/>
    </row>
    <row r="2547" spans="6:12">
      <c r="F2547" s="198"/>
      <c r="G2547" s="196"/>
      <c r="H2547" s="196"/>
      <c r="I2547" s="196"/>
      <c r="J2547" s="196"/>
      <c r="K2547" s="196"/>
      <c r="L2547" s="197"/>
    </row>
    <row r="2548" spans="6:12">
      <c r="F2548" s="198"/>
      <c r="G2548" s="196"/>
      <c r="H2548" s="196"/>
      <c r="I2548" s="196"/>
      <c r="J2548" s="196"/>
      <c r="K2548" s="196"/>
      <c r="L2548" s="197"/>
    </row>
    <row r="2549" spans="6:12">
      <c r="F2549" s="198"/>
      <c r="G2549" s="196"/>
      <c r="H2549" s="196"/>
      <c r="I2549" s="196"/>
      <c r="J2549" s="196"/>
      <c r="K2549" s="196"/>
      <c r="L2549" s="197"/>
    </row>
    <row r="2550" spans="6:12">
      <c r="F2550" s="198"/>
      <c r="G2550" s="196"/>
      <c r="H2550" s="196"/>
      <c r="I2550" s="196"/>
      <c r="J2550" s="196"/>
      <c r="K2550" s="196"/>
      <c r="L2550" s="197"/>
    </row>
    <row r="2551" spans="6:12">
      <c r="F2551" s="198"/>
      <c r="G2551" s="196"/>
      <c r="H2551" s="196"/>
      <c r="I2551" s="196"/>
      <c r="J2551" s="196"/>
      <c r="K2551" s="196"/>
      <c r="L2551" s="197"/>
    </row>
    <row r="2552" spans="6:12">
      <c r="F2552" s="198"/>
      <c r="G2552" s="196"/>
      <c r="H2552" s="196"/>
      <c r="I2552" s="196"/>
      <c r="J2552" s="196"/>
      <c r="K2552" s="196"/>
      <c r="L2552" s="197"/>
    </row>
    <row r="2553" spans="6:12">
      <c r="F2553" s="198"/>
      <c r="G2553" s="196"/>
      <c r="H2553" s="196"/>
      <c r="I2553" s="196"/>
      <c r="J2553" s="196"/>
      <c r="K2553" s="196"/>
      <c r="L2553" s="197"/>
    </row>
    <row r="2554" spans="6:12">
      <c r="F2554" s="198"/>
      <c r="G2554" s="196"/>
      <c r="H2554" s="196"/>
      <c r="I2554" s="196"/>
      <c r="J2554" s="196"/>
      <c r="K2554" s="196"/>
      <c r="L2554" s="197"/>
    </row>
    <row r="2555" spans="6:12">
      <c r="F2555" s="198"/>
      <c r="G2555" s="196"/>
      <c r="H2555" s="196"/>
      <c r="I2555" s="196"/>
      <c r="J2555" s="196"/>
      <c r="K2555" s="196"/>
      <c r="L2555" s="197"/>
    </row>
    <row r="2556" spans="6:12">
      <c r="F2556" s="198"/>
      <c r="G2556" s="196"/>
      <c r="H2556" s="196"/>
      <c r="I2556" s="196"/>
      <c r="J2556" s="196"/>
      <c r="K2556" s="196"/>
      <c r="L2556" s="197"/>
    </row>
    <row r="2557" spans="6:12">
      <c r="F2557" s="198"/>
      <c r="G2557" s="196"/>
      <c r="H2557" s="196"/>
      <c r="I2557" s="196"/>
      <c r="J2557" s="196"/>
      <c r="K2557" s="196"/>
      <c r="L2557" s="197"/>
    </row>
    <row r="2558" spans="6:12">
      <c r="F2558" s="198"/>
      <c r="G2558" s="196"/>
      <c r="H2558" s="196"/>
      <c r="I2558" s="196"/>
      <c r="J2558" s="196"/>
      <c r="K2558" s="196"/>
      <c r="L2558" s="197"/>
    </row>
    <row r="2559" spans="6:12">
      <c r="F2559" s="198"/>
      <c r="G2559" s="196"/>
      <c r="H2559" s="196"/>
      <c r="I2559" s="196"/>
      <c r="J2559" s="196"/>
      <c r="K2559" s="196"/>
      <c r="L2559" s="197"/>
    </row>
    <row r="2560" spans="6:12">
      <c r="F2560" s="198"/>
      <c r="G2560" s="196"/>
      <c r="H2560" s="196"/>
      <c r="I2560" s="196"/>
      <c r="J2560" s="196"/>
      <c r="K2560" s="196"/>
      <c r="L2560" s="197"/>
    </row>
    <row r="2561" spans="6:12">
      <c r="F2561" s="198"/>
      <c r="G2561" s="196"/>
      <c r="H2561" s="196"/>
      <c r="I2561" s="196"/>
      <c r="J2561" s="196"/>
      <c r="K2561" s="196"/>
      <c r="L2561" s="197"/>
    </row>
    <row r="2562" spans="6:12">
      <c r="F2562" s="198"/>
      <c r="G2562" s="196"/>
      <c r="H2562" s="196"/>
      <c r="I2562" s="196"/>
      <c r="J2562" s="196"/>
      <c r="K2562" s="196"/>
      <c r="L2562" s="197"/>
    </row>
    <row r="2563" spans="6:12">
      <c r="F2563" s="198"/>
      <c r="G2563" s="196"/>
      <c r="H2563" s="196"/>
      <c r="I2563" s="196"/>
      <c r="J2563" s="196"/>
      <c r="K2563" s="196"/>
      <c r="L2563" s="197"/>
    </row>
    <row r="2564" spans="6:12">
      <c r="F2564" s="198"/>
      <c r="G2564" s="196"/>
      <c r="H2564" s="196"/>
      <c r="I2564" s="196"/>
      <c r="J2564" s="196"/>
      <c r="K2564" s="196"/>
      <c r="L2564" s="197"/>
    </row>
    <row r="2565" spans="6:12">
      <c r="F2565" s="198"/>
      <c r="G2565" s="196"/>
      <c r="H2565" s="196"/>
      <c r="I2565" s="196"/>
      <c r="J2565" s="196"/>
      <c r="K2565" s="196"/>
      <c r="L2565" s="197"/>
    </row>
    <row r="2566" spans="6:12">
      <c r="F2566" s="198"/>
      <c r="G2566" s="196"/>
      <c r="H2566" s="196"/>
      <c r="I2566" s="196"/>
      <c r="J2566" s="196"/>
      <c r="K2566" s="196"/>
      <c r="L2566" s="197"/>
    </row>
    <row r="2567" spans="6:12">
      <c r="F2567" s="198"/>
      <c r="G2567" s="196"/>
      <c r="H2567" s="196"/>
      <c r="I2567" s="196"/>
      <c r="J2567" s="196"/>
      <c r="K2567" s="196"/>
      <c r="L2567" s="197"/>
    </row>
    <row r="2568" spans="6:12">
      <c r="F2568" s="198"/>
      <c r="G2568" s="196"/>
      <c r="H2568" s="196"/>
      <c r="I2568" s="196"/>
      <c r="J2568" s="196"/>
      <c r="K2568" s="196"/>
      <c r="L2568" s="197"/>
    </row>
    <row r="2569" spans="6:12">
      <c r="F2569" s="198"/>
      <c r="G2569" s="196"/>
      <c r="H2569" s="196"/>
      <c r="I2569" s="196"/>
      <c r="J2569" s="196"/>
      <c r="K2569" s="196"/>
      <c r="L2569" s="197"/>
    </row>
    <row r="2570" spans="6:12">
      <c r="F2570" s="198"/>
      <c r="G2570" s="196"/>
      <c r="H2570" s="196"/>
      <c r="I2570" s="196"/>
      <c r="J2570" s="196"/>
      <c r="K2570" s="196"/>
      <c r="L2570" s="197"/>
    </row>
    <row r="2571" spans="6:12">
      <c r="F2571" s="198"/>
      <c r="G2571" s="196"/>
      <c r="H2571" s="196"/>
      <c r="I2571" s="196"/>
      <c r="J2571" s="196"/>
      <c r="K2571" s="196"/>
      <c r="L2571" s="197"/>
    </row>
    <row r="2572" spans="6:12">
      <c r="F2572" s="198"/>
      <c r="G2572" s="196"/>
      <c r="H2572" s="196"/>
      <c r="I2572" s="196"/>
      <c r="J2572" s="196"/>
      <c r="K2572" s="196"/>
      <c r="L2572" s="197"/>
    </row>
    <row r="2573" spans="6:12">
      <c r="F2573" s="198"/>
      <c r="G2573" s="196"/>
      <c r="H2573" s="196"/>
      <c r="I2573" s="196"/>
      <c r="J2573" s="196"/>
      <c r="K2573" s="196"/>
      <c r="L2573" s="197"/>
    </row>
    <row r="2574" spans="6:12">
      <c r="F2574" s="198"/>
      <c r="G2574" s="196"/>
      <c r="H2574" s="196"/>
      <c r="I2574" s="196"/>
      <c r="J2574" s="196"/>
      <c r="K2574" s="196"/>
      <c r="L2574" s="197"/>
    </row>
    <row r="2575" spans="6:12">
      <c r="F2575" s="198"/>
      <c r="G2575" s="196"/>
      <c r="H2575" s="196"/>
      <c r="I2575" s="196"/>
      <c r="J2575" s="196"/>
      <c r="K2575" s="196"/>
      <c r="L2575" s="197"/>
    </row>
    <row r="2576" spans="6:12">
      <c r="F2576" s="198"/>
      <c r="G2576" s="196"/>
      <c r="H2576" s="196"/>
      <c r="I2576" s="196"/>
      <c r="J2576" s="196"/>
      <c r="K2576" s="196"/>
      <c r="L2576" s="197"/>
    </row>
    <row r="2577" spans="6:12">
      <c r="F2577" s="198"/>
      <c r="G2577" s="196"/>
      <c r="H2577" s="196"/>
      <c r="I2577" s="196"/>
      <c r="J2577" s="196"/>
      <c r="K2577" s="196"/>
      <c r="L2577" s="197"/>
    </row>
    <row r="2578" spans="6:12">
      <c r="F2578" s="198"/>
      <c r="G2578" s="196"/>
      <c r="H2578" s="196"/>
      <c r="I2578" s="196"/>
      <c r="J2578" s="196"/>
      <c r="K2578" s="196"/>
      <c r="L2578" s="197"/>
    </row>
    <row r="2579" spans="6:12">
      <c r="F2579" s="198"/>
      <c r="G2579" s="196"/>
      <c r="H2579" s="196"/>
      <c r="I2579" s="196"/>
      <c r="J2579" s="196"/>
      <c r="K2579" s="196"/>
      <c r="L2579" s="197"/>
    </row>
    <row r="2580" spans="6:12">
      <c r="F2580" s="198"/>
      <c r="G2580" s="196"/>
      <c r="H2580" s="196"/>
      <c r="I2580" s="196"/>
      <c r="J2580" s="196"/>
      <c r="K2580" s="196"/>
      <c r="L2580" s="197"/>
    </row>
    <row r="2581" spans="6:12">
      <c r="F2581" s="198"/>
      <c r="G2581" s="196"/>
      <c r="H2581" s="196"/>
      <c r="I2581" s="196"/>
      <c r="J2581" s="196"/>
      <c r="K2581" s="196"/>
      <c r="L2581" s="197"/>
    </row>
    <row r="2582" spans="6:12">
      <c r="F2582" s="198"/>
      <c r="G2582" s="196"/>
      <c r="H2582" s="196"/>
      <c r="I2582" s="196"/>
      <c r="J2582" s="196"/>
      <c r="K2582" s="196"/>
      <c r="L2582" s="197"/>
    </row>
    <row r="2583" spans="6:12">
      <c r="F2583" s="198"/>
      <c r="G2583" s="196"/>
      <c r="H2583" s="196"/>
      <c r="I2583" s="196"/>
      <c r="J2583" s="196"/>
      <c r="K2583" s="196"/>
      <c r="L2583" s="197"/>
    </row>
    <row r="2584" spans="6:12">
      <c r="F2584" s="198"/>
      <c r="G2584" s="196"/>
      <c r="H2584" s="196"/>
      <c r="I2584" s="196"/>
      <c r="J2584" s="196"/>
      <c r="K2584" s="196"/>
      <c r="L2584" s="197"/>
    </row>
    <row r="2585" spans="6:12">
      <c r="F2585" s="198"/>
      <c r="G2585" s="196"/>
      <c r="H2585" s="196"/>
      <c r="I2585" s="196"/>
      <c r="J2585" s="196"/>
      <c r="K2585" s="196"/>
      <c r="L2585" s="197"/>
    </row>
    <row r="2586" spans="6:12">
      <c r="F2586" s="198"/>
      <c r="G2586" s="196"/>
      <c r="H2586" s="196"/>
      <c r="I2586" s="196"/>
      <c r="J2586" s="196"/>
      <c r="K2586" s="196"/>
      <c r="L2586" s="197"/>
    </row>
    <row r="2587" spans="6:12">
      <c r="F2587" s="198"/>
      <c r="G2587" s="196"/>
      <c r="H2587" s="196"/>
      <c r="I2587" s="196"/>
      <c r="J2587" s="196"/>
      <c r="K2587" s="196"/>
      <c r="L2587" s="197"/>
    </row>
    <row r="2588" spans="6:12">
      <c r="F2588" s="198"/>
      <c r="G2588" s="196"/>
      <c r="H2588" s="196"/>
      <c r="I2588" s="196"/>
      <c r="J2588" s="196"/>
      <c r="K2588" s="196"/>
      <c r="L2588" s="197"/>
    </row>
    <row r="2589" spans="6:12">
      <c r="F2589" s="198"/>
      <c r="G2589" s="196"/>
      <c r="H2589" s="196"/>
      <c r="I2589" s="196"/>
      <c r="J2589" s="196"/>
      <c r="K2589" s="196"/>
      <c r="L2589" s="197"/>
    </row>
    <row r="2590" spans="6:12">
      <c r="F2590" s="198"/>
      <c r="G2590" s="196"/>
      <c r="H2590" s="196"/>
      <c r="I2590" s="196"/>
      <c r="J2590" s="196"/>
      <c r="K2590" s="196"/>
      <c r="L2590" s="197"/>
    </row>
    <row r="2591" spans="6:12">
      <c r="F2591" s="198"/>
      <c r="G2591" s="196"/>
      <c r="H2591" s="196"/>
      <c r="I2591" s="196"/>
      <c r="J2591" s="196"/>
      <c r="K2591" s="196"/>
      <c r="L2591" s="197"/>
    </row>
    <row r="2592" spans="6:12">
      <c r="F2592" s="198"/>
      <c r="G2592" s="196"/>
      <c r="H2592" s="196"/>
      <c r="I2592" s="196"/>
      <c r="J2592" s="196"/>
      <c r="K2592" s="196"/>
      <c r="L2592" s="197"/>
    </row>
    <row r="2593" spans="6:12">
      <c r="F2593" s="198"/>
      <c r="G2593" s="196"/>
      <c r="H2593" s="196"/>
      <c r="I2593" s="196"/>
      <c r="J2593" s="196"/>
      <c r="K2593" s="196"/>
      <c r="L2593" s="197"/>
    </row>
    <row r="2594" spans="6:12">
      <c r="F2594" s="198"/>
      <c r="G2594" s="196"/>
      <c r="H2594" s="196"/>
      <c r="I2594" s="196"/>
      <c r="J2594" s="196"/>
      <c r="K2594" s="196"/>
      <c r="L2594" s="197"/>
    </row>
    <row r="2595" spans="6:12">
      <c r="F2595" s="198"/>
      <c r="G2595" s="196"/>
      <c r="H2595" s="196"/>
      <c r="I2595" s="196"/>
      <c r="J2595" s="196"/>
      <c r="K2595" s="196"/>
      <c r="L2595" s="197"/>
    </row>
    <row r="2596" spans="6:12">
      <c r="F2596" s="198"/>
      <c r="G2596" s="196"/>
      <c r="H2596" s="196"/>
      <c r="I2596" s="196"/>
      <c r="J2596" s="196"/>
      <c r="K2596" s="196"/>
      <c r="L2596" s="197"/>
    </row>
    <row r="2597" spans="6:12">
      <c r="F2597" s="198"/>
      <c r="G2597" s="196"/>
      <c r="H2597" s="196"/>
      <c r="I2597" s="196"/>
      <c r="J2597" s="196"/>
      <c r="K2597" s="196"/>
      <c r="L2597" s="197"/>
    </row>
    <row r="2598" spans="6:12">
      <c r="F2598" s="198"/>
      <c r="G2598" s="196"/>
      <c r="H2598" s="196"/>
      <c r="I2598" s="196"/>
      <c r="J2598" s="196"/>
      <c r="K2598" s="196"/>
      <c r="L2598" s="197"/>
    </row>
    <row r="2599" spans="6:12">
      <c r="F2599" s="198"/>
      <c r="G2599" s="196"/>
      <c r="H2599" s="196"/>
      <c r="I2599" s="196"/>
      <c r="J2599" s="196"/>
      <c r="K2599" s="196"/>
      <c r="L2599" s="197"/>
    </row>
    <row r="2600" spans="6:12">
      <c r="F2600" s="198"/>
      <c r="G2600" s="196"/>
      <c r="H2600" s="196"/>
      <c r="I2600" s="196"/>
      <c r="J2600" s="196"/>
      <c r="K2600" s="196"/>
      <c r="L2600" s="197"/>
    </row>
    <row r="2601" spans="6:12">
      <c r="F2601" s="198"/>
      <c r="G2601" s="196"/>
      <c r="H2601" s="196"/>
      <c r="I2601" s="196"/>
      <c r="J2601" s="196"/>
      <c r="K2601" s="196"/>
      <c r="L2601" s="197"/>
    </row>
    <row r="2602" spans="6:12">
      <c r="F2602" s="198"/>
      <c r="G2602" s="196"/>
      <c r="H2602" s="196"/>
      <c r="I2602" s="196"/>
      <c r="J2602" s="196"/>
      <c r="K2602" s="196"/>
      <c r="L2602" s="197"/>
    </row>
    <row r="2603" spans="6:12">
      <c r="F2603" s="198"/>
      <c r="G2603" s="196"/>
      <c r="H2603" s="196"/>
      <c r="I2603" s="196"/>
      <c r="J2603" s="196"/>
      <c r="K2603" s="196"/>
      <c r="L2603" s="197"/>
    </row>
    <row r="2604" spans="6:12">
      <c r="F2604" s="198"/>
      <c r="G2604" s="196"/>
      <c r="H2604" s="196"/>
      <c r="I2604" s="196"/>
      <c r="J2604" s="196"/>
      <c r="K2604" s="196"/>
      <c r="L2604" s="197"/>
    </row>
    <row r="2605" spans="6:12">
      <c r="F2605" s="198"/>
      <c r="G2605" s="196"/>
      <c r="H2605" s="196"/>
      <c r="I2605" s="196"/>
      <c r="J2605" s="196"/>
      <c r="K2605" s="196"/>
      <c r="L2605" s="197"/>
    </row>
    <row r="2606" spans="6:12">
      <c r="F2606" s="198"/>
      <c r="G2606" s="196"/>
      <c r="H2606" s="196"/>
      <c r="I2606" s="196"/>
      <c r="J2606" s="196"/>
      <c r="K2606" s="196"/>
      <c r="L2606" s="197"/>
    </row>
    <row r="2607" spans="6:12">
      <c r="F2607" s="198"/>
      <c r="G2607" s="196"/>
      <c r="H2607" s="196"/>
      <c r="I2607" s="196"/>
      <c r="J2607" s="196"/>
      <c r="K2607" s="196"/>
      <c r="L2607" s="197"/>
    </row>
    <row r="2608" spans="6:12">
      <c r="F2608" s="198"/>
      <c r="G2608" s="196"/>
      <c r="H2608" s="196"/>
      <c r="I2608" s="196"/>
      <c r="J2608" s="196"/>
      <c r="K2608" s="196"/>
      <c r="L2608" s="197"/>
    </row>
    <row r="2609" spans="6:12">
      <c r="F2609" s="198"/>
      <c r="G2609" s="196"/>
      <c r="H2609" s="196"/>
      <c r="I2609" s="196"/>
      <c r="J2609" s="196"/>
      <c r="K2609" s="196"/>
      <c r="L2609" s="197"/>
    </row>
    <row r="2610" spans="6:12">
      <c r="F2610" s="198"/>
      <c r="G2610" s="196"/>
      <c r="H2610" s="196"/>
      <c r="I2610" s="196"/>
      <c r="J2610" s="196"/>
      <c r="K2610" s="196"/>
      <c r="L2610" s="197"/>
    </row>
    <row r="2611" spans="6:12">
      <c r="F2611" s="198"/>
      <c r="G2611" s="196"/>
      <c r="H2611" s="196"/>
      <c r="I2611" s="196"/>
      <c r="J2611" s="196"/>
      <c r="K2611" s="196"/>
      <c r="L2611" s="197"/>
    </row>
    <row r="2612" spans="6:12">
      <c r="F2612" s="198"/>
      <c r="G2612" s="196"/>
      <c r="H2612" s="196"/>
      <c r="I2612" s="196"/>
      <c r="J2612" s="196"/>
      <c r="K2612" s="196"/>
      <c r="L2612" s="197"/>
    </row>
    <row r="2613" spans="6:12">
      <c r="F2613" s="198"/>
      <c r="G2613" s="196"/>
      <c r="H2613" s="196"/>
      <c r="I2613" s="196"/>
      <c r="J2613" s="196"/>
      <c r="K2613" s="196"/>
      <c r="L2613" s="197"/>
    </row>
    <row r="2614" spans="6:12">
      <c r="F2614" s="198"/>
      <c r="G2614" s="196"/>
      <c r="H2614" s="196"/>
      <c r="I2614" s="196"/>
      <c r="J2614" s="196"/>
      <c r="K2614" s="196"/>
      <c r="L2614" s="197"/>
    </row>
    <row r="2615" spans="6:12">
      <c r="F2615" s="198"/>
      <c r="G2615" s="196"/>
      <c r="H2615" s="196"/>
      <c r="I2615" s="196"/>
      <c r="J2615" s="196"/>
      <c r="K2615" s="196"/>
      <c r="L2615" s="197"/>
    </row>
    <row r="2616" spans="6:12">
      <c r="F2616" s="198"/>
      <c r="G2616" s="196"/>
      <c r="H2616" s="196"/>
      <c r="I2616" s="196"/>
      <c r="J2616" s="196"/>
      <c r="K2616" s="196"/>
      <c r="L2616" s="197"/>
    </row>
    <row r="2617" spans="6:12">
      <c r="F2617" s="198"/>
      <c r="G2617" s="196"/>
      <c r="H2617" s="196"/>
      <c r="I2617" s="196"/>
      <c r="J2617" s="196"/>
      <c r="K2617" s="196"/>
      <c r="L2617" s="197"/>
    </row>
    <row r="2618" spans="6:12">
      <c r="F2618" s="198"/>
      <c r="G2618" s="196"/>
      <c r="H2618" s="196"/>
      <c r="I2618" s="196"/>
      <c r="J2618" s="196"/>
      <c r="K2618" s="196"/>
      <c r="L2618" s="197"/>
    </row>
    <row r="2619" spans="6:12">
      <c r="F2619" s="198"/>
      <c r="G2619" s="196"/>
      <c r="H2619" s="196"/>
      <c r="I2619" s="196"/>
      <c r="J2619" s="196"/>
      <c r="K2619" s="196"/>
      <c r="L2619" s="197"/>
    </row>
    <row r="2620" spans="6:12">
      <c r="F2620" s="198"/>
      <c r="G2620" s="196"/>
      <c r="H2620" s="196"/>
      <c r="I2620" s="196"/>
      <c r="J2620" s="196"/>
      <c r="K2620" s="196"/>
      <c r="L2620" s="197"/>
    </row>
    <row r="2621" spans="6:12">
      <c r="F2621" s="198"/>
      <c r="G2621" s="196"/>
      <c r="H2621" s="196"/>
      <c r="I2621" s="196"/>
      <c r="J2621" s="196"/>
      <c r="K2621" s="196"/>
      <c r="L2621" s="197"/>
    </row>
    <row r="2622" spans="6:12">
      <c r="F2622" s="198"/>
      <c r="G2622" s="196"/>
      <c r="H2622" s="196"/>
      <c r="I2622" s="196"/>
      <c r="J2622" s="196"/>
      <c r="K2622" s="196"/>
      <c r="L2622" s="197"/>
    </row>
    <row r="2623" spans="6:12">
      <c r="F2623" s="198"/>
      <c r="G2623" s="196"/>
      <c r="H2623" s="196"/>
      <c r="I2623" s="196"/>
      <c r="J2623" s="196"/>
      <c r="K2623" s="196"/>
      <c r="L2623" s="197"/>
    </row>
    <row r="2624" spans="6:12">
      <c r="F2624" s="198"/>
      <c r="G2624" s="196"/>
      <c r="H2624" s="196"/>
      <c r="I2624" s="196"/>
      <c r="J2624" s="196"/>
      <c r="K2624" s="196"/>
      <c r="L2624" s="197"/>
    </row>
    <row r="2625" spans="6:12">
      <c r="F2625" s="198"/>
      <c r="G2625" s="196"/>
      <c r="H2625" s="196"/>
      <c r="I2625" s="196"/>
      <c r="J2625" s="196"/>
      <c r="K2625" s="196"/>
      <c r="L2625" s="197"/>
    </row>
    <row r="2626" spans="6:12">
      <c r="F2626" s="198"/>
      <c r="G2626" s="196"/>
      <c r="H2626" s="196"/>
      <c r="I2626" s="196"/>
      <c r="J2626" s="196"/>
      <c r="K2626" s="196"/>
      <c r="L2626" s="197"/>
    </row>
    <row r="2627" spans="6:12">
      <c r="F2627" s="198"/>
      <c r="G2627" s="196"/>
      <c r="H2627" s="196"/>
      <c r="I2627" s="196"/>
      <c r="J2627" s="196"/>
      <c r="K2627" s="196"/>
      <c r="L2627" s="197"/>
    </row>
    <row r="2628" spans="6:12">
      <c r="F2628" s="198"/>
      <c r="G2628" s="196"/>
      <c r="H2628" s="196"/>
      <c r="I2628" s="196"/>
      <c r="J2628" s="196"/>
      <c r="K2628" s="196"/>
      <c r="L2628" s="197"/>
    </row>
    <row r="2629" spans="6:12">
      <c r="F2629" s="198"/>
      <c r="G2629" s="196"/>
      <c r="H2629" s="196"/>
      <c r="I2629" s="196"/>
      <c r="J2629" s="196"/>
      <c r="K2629" s="196"/>
      <c r="L2629" s="197"/>
    </row>
    <row r="2630" spans="6:12">
      <c r="F2630" s="198"/>
      <c r="G2630" s="196"/>
      <c r="H2630" s="196"/>
      <c r="I2630" s="196"/>
      <c r="J2630" s="196"/>
      <c r="K2630" s="196"/>
      <c r="L2630" s="197"/>
    </row>
    <row r="2631" spans="6:12">
      <c r="F2631" s="198"/>
      <c r="G2631" s="196"/>
      <c r="H2631" s="196"/>
      <c r="I2631" s="196"/>
      <c r="J2631" s="196"/>
      <c r="K2631" s="196"/>
      <c r="L2631" s="197"/>
    </row>
    <row r="2632" spans="6:12">
      <c r="F2632" s="198"/>
      <c r="G2632" s="196"/>
      <c r="H2632" s="196"/>
      <c r="I2632" s="196"/>
      <c r="J2632" s="196"/>
      <c r="K2632" s="196"/>
      <c r="L2632" s="197"/>
    </row>
    <row r="2633" spans="6:12">
      <c r="F2633" s="198"/>
      <c r="G2633" s="196"/>
      <c r="H2633" s="196"/>
      <c r="I2633" s="196"/>
      <c r="J2633" s="196"/>
      <c r="K2633" s="196"/>
      <c r="L2633" s="197"/>
    </row>
    <row r="2634" spans="6:12">
      <c r="F2634" s="198"/>
      <c r="G2634" s="196"/>
      <c r="H2634" s="196"/>
      <c r="I2634" s="196"/>
      <c r="J2634" s="196"/>
      <c r="K2634" s="196"/>
      <c r="L2634" s="197"/>
    </row>
    <row r="2635" spans="6:12">
      <c r="F2635" s="198"/>
      <c r="G2635" s="196"/>
      <c r="H2635" s="196"/>
      <c r="I2635" s="196"/>
      <c r="J2635" s="196"/>
      <c r="K2635" s="196"/>
      <c r="L2635" s="197"/>
    </row>
    <row r="2636" spans="6:12">
      <c r="F2636" s="198"/>
      <c r="G2636" s="196"/>
      <c r="H2636" s="196"/>
      <c r="I2636" s="196"/>
      <c r="J2636" s="196"/>
      <c r="K2636" s="196"/>
      <c r="L2636" s="197"/>
    </row>
    <row r="2637" spans="6:12">
      <c r="F2637" s="198"/>
      <c r="G2637" s="196"/>
      <c r="H2637" s="196"/>
      <c r="I2637" s="196"/>
      <c r="J2637" s="196"/>
      <c r="K2637" s="196"/>
      <c r="L2637" s="197"/>
    </row>
    <row r="2638" spans="6:12">
      <c r="F2638" s="198"/>
      <c r="G2638" s="196"/>
      <c r="H2638" s="196"/>
      <c r="I2638" s="196"/>
      <c r="J2638" s="196"/>
      <c r="K2638" s="196"/>
      <c r="L2638" s="197"/>
    </row>
    <row r="2639" spans="6:12">
      <c r="F2639" s="198"/>
      <c r="G2639" s="196"/>
      <c r="H2639" s="196"/>
      <c r="I2639" s="196"/>
      <c r="J2639" s="196"/>
      <c r="K2639" s="196"/>
      <c r="L2639" s="197"/>
    </row>
    <row r="2640" spans="6:12">
      <c r="F2640" s="198"/>
      <c r="G2640" s="196"/>
      <c r="H2640" s="196"/>
      <c r="I2640" s="196"/>
      <c r="J2640" s="196"/>
      <c r="K2640" s="196"/>
      <c r="L2640" s="197"/>
    </row>
    <row r="2641" spans="6:12">
      <c r="F2641" s="198"/>
      <c r="G2641" s="196"/>
      <c r="H2641" s="196"/>
      <c r="I2641" s="196"/>
      <c r="J2641" s="196"/>
      <c r="K2641" s="196"/>
      <c r="L2641" s="197"/>
    </row>
    <row r="2642" spans="6:12">
      <c r="F2642" s="198"/>
      <c r="G2642" s="196"/>
      <c r="H2642" s="196"/>
      <c r="I2642" s="196"/>
      <c r="J2642" s="196"/>
      <c r="K2642" s="196"/>
      <c r="L2642" s="197"/>
    </row>
    <row r="2643" spans="6:12">
      <c r="F2643" s="198"/>
      <c r="G2643" s="196"/>
      <c r="H2643" s="196"/>
      <c r="I2643" s="196"/>
      <c r="J2643" s="196"/>
      <c r="K2643" s="196"/>
      <c r="L2643" s="197"/>
    </row>
    <row r="2644" spans="6:12">
      <c r="F2644" s="198"/>
      <c r="G2644" s="196"/>
      <c r="H2644" s="196"/>
      <c r="I2644" s="196"/>
      <c r="J2644" s="196"/>
      <c r="K2644" s="196"/>
      <c r="L2644" s="197"/>
    </row>
    <row r="2645" spans="6:12">
      <c r="F2645" s="198"/>
      <c r="G2645" s="196"/>
      <c r="H2645" s="196"/>
      <c r="I2645" s="196"/>
      <c r="J2645" s="196"/>
      <c r="K2645" s="196"/>
      <c r="L2645" s="197"/>
    </row>
    <row r="2646" spans="6:12">
      <c r="F2646" s="198"/>
      <c r="G2646" s="196"/>
      <c r="H2646" s="196"/>
      <c r="I2646" s="196"/>
      <c r="J2646" s="196"/>
      <c r="K2646" s="196"/>
      <c r="L2646" s="197"/>
    </row>
    <row r="2647" spans="6:12">
      <c r="F2647" s="198"/>
      <c r="G2647" s="196"/>
      <c r="H2647" s="196"/>
      <c r="I2647" s="196"/>
      <c r="J2647" s="196"/>
      <c r="K2647" s="196"/>
      <c r="L2647" s="197"/>
    </row>
    <row r="2648" spans="6:12">
      <c r="F2648" s="198"/>
      <c r="G2648" s="196"/>
      <c r="H2648" s="196"/>
      <c r="I2648" s="196"/>
      <c r="J2648" s="196"/>
      <c r="K2648" s="196"/>
      <c r="L2648" s="197"/>
    </row>
    <row r="2649" spans="6:12">
      <c r="F2649" s="198"/>
      <c r="G2649" s="196"/>
      <c r="H2649" s="196"/>
      <c r="I2649" s="196"/>
      <c r="J2649" s="196"/>
      <c r="K2649" s="196"/>
      <c r="L2649" s="197"/>
    </row>
    <row r="2650" spans="6:12">
      <c r="F2650" s="198"/>
      <c r="G2650" s="196"/>
      <c r="H2650" s="196"/>
      <c r="I2650" s="196"/>
      <c r="J2650" s="196"/>
      <c r="K2650" s="196"/>
      <c r="L2650" s="197"/>
    </row>
    <row r="2651" spans="6:12">
      <c r="F2651" s="198"/>
      <c r="G2651" s="196"/>
      <c r="H2651" s="196"/>
      <c r="I2651" s="196"/>
      <c r="J2651" s="196"/>
      <c r="K2651" s="196"/>
      <c r="L2651" s="197"/>
    </row>
    <row r="2652" spans="6:12">
      <c r="F2652" s="198"/>
      <c r="G2652" s="196"/>
      <c r="H2652" s="196"/>
      <c r="I2652" s="196"/>
      <c r="J2652" s="196"/>
      <c r="K2652" s="196"/>
      <c r="L2652" s="197"/>
    </row>
    <row r="2653" spans="6:12">
      <c r="F2653" s="198"/>
      <c r="G2653" s="196"/>
      <c r="H2653" s="196"/>
      <c r="I2653" s="196"/>
      <c r="J2653" s="196"/>
      <c r="K2653" s="196"/>
      <c r="L2653" s="197"/>
    </row>
    <row r="2654" spans="6:12">
      <c r="F2654" s="198"/>
      <c r="G2654" s="196"/>
      <c r="H2654" s="196"/>
      <c r="I2654" s="196"/>
      <c r="J2654" s="196"/>
      <c r="K2654" s="196"/>
      <c r="L2654" s="197"/>
    </row>
    <row r="2655" spans="6:12">
      <c r="F2655" s="198"/>
      <c r="G2655" s="196"/>
      <c r="H2655" s="196"/>
      <c r="I2655" s="196"/>
      <c r="J2655" s="196"/>
      <c r="K2655" s="196"/>
      <c r="L2655" s="197"/>
    </row>
    <row r="2656" spans="6:12">
      <c r="F2656" s="198"/>
      <c r="G2656" s="196"/>
      <c r="H2656" s="196"/>
      <c r="I2656" s="196"/>
      <c r="J2656" s="196"/>
      <c r="K2656" s="196"/>
      <c r="L2656" s="197"/>
    </row>
    <row r="2657" spans="6:12">
      <c r="F2657" s="198"/>
      <c r="G2657" s="196"/>
      <c r="H2657" s="196"/>
      <c r="I2657" s="196"/>
      <c r="J2657" s="196"/>
      <c r="K2657" s="196"/>
      <c r="L2657" s="197"/>
    </row>
    <row r="2658" spans="6:12">
      <c r="F2658" s="198"/>
      <c r="G2658" s="196"/>
      <c r="H2658" s="196"/>
      <c r="I2658" s="196"/>
      <c r="J2658" s="196"/>
      <c r="K2658" s="196"/>
      <c r="L2658" s="197"/>
    </row>
    <row r="2659" spans="6:12">
      <c r="F2659" s="198"/>
      <c r="G2659" s="196"/>
      <c r="H2659" s="196"/>
      <c r="I2659" s="196"/>
      <c r="J2659" s="196"/>
      <c r="K2659" s="196"/>
      <c r="L2659" s="197"/>
    </row>
    <row r="2660" spans="6:12">
      <c r="F2660" s="198"/>
      <c r="G2660" s="196"/>
      <c r="H2660" s="196"/>
      <c r="I2660" s="196"/>
      <c r="J2660" s="196"/>
      <c r="K2660" s="196"/>
      <c r="L2660" s="197"/>
    </row>
    <row r="2661" spans="6:12">
      <c r="F2661" s="198"/>
      <c r="G2661" s="196"/>
      <c r="H2661" s="196"/>
      <c r="I2661" s="196"/>
      <c r="J2661" s="196"/>
      <c r="K2661" s="196"/>
      <c r="L2661" s="197"/>
    </row>
    <row r="2662" spans="6:12">
      <c r="F2662" s="198"/>
      <c r="G2662" s="196"/>
      <c r="H2662" s="196"/>
      <c r="I2662" s="196"/>
      <c r="J2662" s="196"/>
      <c r="K2662" s="196"/>
      <c r="L2662" s="197"/>
    </row>
    <row r="2663" spans="6:12">
      <c r="F2663" s="198"/>
      <c r="G2663" s="196"/>
      <c r="H2663" s="196"/>
      <c r="I2663" s="196"/>
      <c r="J2663" s="196"/>
      <c r="K2663" s="196"/>
      <c r="L2663" s="197"/>
    </row>
    <row r="2664" spans="6:12">
      <c r="F2664" s="198"/>
      <c r="G2664" s="196"/>
      <c r="H2664" s="196"/>
      <c r="I2664" s="196"/>
      <c r="J2664" s="196"/>
      <c r="K2664" s="196"/>
      <c r="L2664" s="197"/>
    </row>
    <row r="2665" spans="6:12">
      <c r="F2665" s="198"/>
      <c r="G2665" s="196"/>
      <c r="H2665" s="196"/>
      <c r="I2665" s="196"/>
      <c r="J2665" s="196"/>
      <c r="K2665" s="196"/>
      <c r="L2665" s="197"/>
    </row>
    <row r="2666" spans="6:12">
      <c r="F2666" s="198"/>
      <c r="G2666" s="196"/>
      <c r="H2666" s="196"/>
      <c r="I2666" s="196"/>
      <c r="J2666" s="196"/>
      <c r="K2666" s="196"/>
      <c r="L2666" s="197"/>
    </row>
    <row r="2667" spans="6:12">
      <c r="F2667" s="198"/>
      <c r="G2667" s="196"/>
      <c r="H2667" s="196"/>
      <c r="I2667" s="196"/>
      <c r="J2667" s="196"/>
      <c r="K2667" s="196"/>
      <c r="L2667" s="197"/>
    </row>
    <row r="2668" spans="6:12">
      <c r="F2668" s="198"/>
      <c r="G2668" s="196"/>
      <c r="H2668" s="196"/>
      <c r="I2668" s="196"/>
      <c r="J2668" s="196"/>
      <c r="K2668" s="196"/>
      <c r="L2668" s="197"/>
    </row>
    <row r="2669" spans="6:12">
      <c r="F2669" s="198"/>
      <c r="G2669" s="196"/>
      <c r="H2669" s="196"/>
      <c r="I2669" s="196"/>
      <c r="J2669" s="196"/>
      <c r="K2669" s="196"/>
      <c r="L2669" s="197"/>
    </row>
    <row r="2670" spans="6:12">
      <c r="F2670" s="198"/>
      <c r="G2670" s="196"/>
      <c r="H2670" s="196"/>
      <c r="I2670" s="196"/>
      <c r="J2670" s="196"/>
      <c r="K2670" s="196"/>
      <c r="L2670" s="197"/>
    </row>
    <row r="2671" spans="6:12">
      <c r="F2671" s="198"/>
      <c r="G2671" s="196"/>
      <c r="H2671" s="196"/>
      <c r="I2671" s="196"/>
      <c r="J2671" s="196"/>
      <c r="K2671" s="196"/>
      <c r="L2671" s="197"/>
    </row>
    <row r="2672" spans="6:12">
      <c r="F2672" s="198"/>
      <c r="G2672" s="196"/>
      <c r="H2672" s="196"/>
      <c r="I2672" s="196"/>
      <c r="J2672" s="196"/>
      <c r="K2672" s="196"/>
      <c r="L2672" s="197"/>
    </row>
    <row r="2673" spans="6:12">
      <c r="F2673" s="198"/>
      <c r="G2673" s="196"/>
      <c r="H2673" s="196"/>
      <c r="I2673" s="196"/>
      <c r="J2673" s="196"/>
      <c r="K2673" s="196"/>
      <c r="L2673" s="197"/>
    </row>
    <row r="2674" spans="6:12">
      <c r="F2674" s="198"/>
      <c r="G2674" s="196"/>
      <c r="H2674" s="196"/>
      <c r="I2674" s="196"/>
      <c r="J2674" s="196"/>
      <c r="K2674" s="196"/>
      <c r="L2674" s="197"/>
    </row>
    <row r="2675" spans="6:12">
      <c r="F2675" s="198"/>
      <c r="G2675" s="196"/>
      <c r="H2675" s="196"/>
      <c r="I2675" s="196"/>
      <c r="J2675" s="196"/>
      <c r="K2675" s="196"/>
      <c r="L2675" s="197"/>
    </row>
    <row r="2676" spans="6:12">
      <c r="F2676" s="198"/>
      <c r="G2676" s="196"/>
      <c r="H2676" s="196"/>
      <c r="I2676" s="196"/>
      <c r="J2676" s="196"/>
      <c r="K2676" s="196"/>
      <c r="L2676" s="197"/>
    </row>
    <row r="2677" spans="6:12">
      <c r="F2677" s="198"/>
      <c r="G2677" s="196"/>
      <c r="H2677" s="196"/>
      <c r="I2677" s="196"/>
      <c r="J2677" s="196"/>
      <c r="K2677" s="196"/>
      <c r="L2677" s="197"/>
    </row>
    <row r="2678" spans="6:12">
      <c r="F2678" s="198"/>
      <c r="G2678" s="196"/>
      <c r="H2678" s="196"/>
      <c r="I2678" s="196"/>
      <c r="J2678" s="196"/>
      <c r="K2678" s="196"/>
      <c r="L2678" s="197"/>
    </row>
    <row r="2679" spans="6:12">
      <c r="F2679" s="198"/>
      <c r="G2679" s="196"/>
      <c r="H2679" s="196"/>
      <c r="I2679" s="196"/>
      <c r="J2679" s="196"/>
      <c r="K2679" s="196"/>
      <c r="L2679" s="197"/>
    </row>
    <row r="2680" spans="6:12">
      <c r="F2680" s="198"/>
      <c r="G2680" s="196"/>
      <c r="H2680" s="196"/>
      <c r="I2680" s="196"/>
      <c r="J2680" s="196"/>
      <c r="K2680" s="196"/>
      <c r="L2680" s="197"/>
    </row>
    <row r="2681" spans="6:12">
      <c r="F2681" s="198"/>
      <c r="G2681" s="196"/>
      <c r="H2681" s="196"/>
      <c r="I2681" s="196"/>
      <c r="J2681" s="196"/>
      <c r="K2681" s="196"/>
      <c r="L2681" s="197"/>
    </row>
    <row r="2682" spans="6:12">
      <c r="F2682" s="198"/>
      <c r="G2682" s="196"/>
      <c r="H2682" s="196"/>
      <c r="I2682" s="196"/>
      <c r="J2682" s="196"/>
      <c r="K2682" s="196"/>
      <c r="L2682" s="197"/>
    </row>
    <row r="2683" spans="6:12">
      <c r="F2683" s="198"/>
      <c r="G2683" s="196"/>
      <c r="H2683" s="196"/>
      <c r="I2683" s="196"/>
      <c r="J2683" s="196"/>
      <c r="K2683" s="196"/>
      <c r="L2683" s="197"/>
    </row>
    <row r="2684" spans="6:12">
      <c r="F2684" s="198"/>
      <c r="G2684" s="196"/>
      <c r="H2684" s="196"/>
      <c r="I2684" s="196"/>
      <c r="J2684" s="196"/>
      <c r="K2684" s="196"/>
      <c r="L2684" s="197"/>
    </row>
    <row r="2685" spans="6:12">
      <c r="F2685" s="198"/>
      <c r="G2685" s="196"/>
      <c r="H2685" s="196"/>
      <c r="I2685" s="196"/>
      <c r="J2685" s="196"/>
      <c r="K2685" s="196"/>
      <c r="L2685" s="197"/>
    </row>
    <row r="2686" spans="6:12">
      <c r="F2686" s="198"/>
      <c r="G2686" s="196"/>
      <c r="H2686" s="196"/>
      <c r="I2686" s="196"/>
      <c r="J2686" s="196"/>
      <c r="K2686" s="196"/>
      <c r="L2686" s="197"/>
    </row>
    <row r="2687" spans="6:12">
      <c r="F2687" s="198"/>
      <c r="G2687" s="196"/>
      <c r="H2687" s="196"/>
      <c r="I2687" s="196"/>
      <c r="J2687" s="196"/>
      <c r="K2687" s="196"/>
      <c r="L2687" s="197"/>
    </row>
    <row r="2688" spans="6:12">
      <c r="F2688" s="198"/>
      <c r="G2688" s="196"/>
      <c r="H2688" s="196"/>
      <c r="I2688" s="196"/>
      <c r="J2688" s="196"/>
      <c r="K2688" s="196"/>
      <c r="L2688" s="197"/>
    </row>
    <row r="2689" spans="6:12">
      <c r="F2689" s="198"/>
      <c r="G2689" s="196"/>
      <c r="H2689" s="196"/>
      <c r="I2689" s="196"/>
      <c r="J2689" s="196"/>
      <c r="K2689" s="196"/>
      <c r="L2689" s="197"/>
    </row>
    <row r="2690" spans="6:12">
      <c r="F2690" s="198"/>
      <c r="G2690" s="196"/>
      <c r="H2690" s="196"/>
      <c r="I2690" s="196"/>
      <c r="J2690" s="196"/>
      <c r="K2690" s="196"/>
      <c r="L2690" s="197"/>
    </row>
    <row r="2691" spans="6:12">
      <c r="F2691" s="198"/>
      <c r="G2691" s="196"/>
      <c r="H2691" s="196"/>
      <c r="I2691" s="196"/>
      <c r="J2691" s="196"/>
      <c r="K2691" s="196"/>
      <c r="L2691" s="197"/>
    </row>
    <row r="2692" spans="6:12">
      <c r="F2692" s="198"/>
      <c r="G2692" s="196"/>
      <c r="H2692" s="196"/>
      <c r="I2692" s="196"/>
      <c r="J2692" s="196"/>
      <c r="K2692" s="196"/>
      <c r="L2692" s="197"/>
    </row>
    <row r="2693" spans="6:12">
      <c r="F2693" s="198"/>
      <c r="G2693" s="196"/>
      <c r="H2693" s="196"/>
      <c r="I2693" s="196"/>
      <c r="J2693" s="196"/>
      <c r="K2693" s="196"/>
      <c r="L2693" s="197"/>
    </row>
    <row r="2694" spans="6:12">
      <c r="F2694" s="198"/>
      <c r="G2694" s="196"/>
      <c r="H2694" s="196"/>
      <c r="I2694" s="196"/>
      <c r="J2694" s="196"/>
      <c r="K2694" s="196"/>
      <c r="L2694" s="197"/>
    </row>
    <row r="2695" spans="6:12">
      <c r="F2695" s="198"/>
      <c r="G2695" s="196"/>
      <c r="H2695" s="196"/>
      <c r="I2695" s="196"/>
      <c r="J2695" s="196"/>
      <c r="K2695" s="196"/>
      <c r="L2695" s="197"/>
    </row>
    <row r="2696" spans="6:12">
      <c r="F2696" s="198"/>
      <c r="G2696" s="196"/>
      <c r="H2696" s="196"/>
      <c r="I2696" s="196"/>
      <c r="J2696" s="196"/>
      <c r="K2696" s="196"/>
      <c r="L2696" s="197"/>
    </row>
    <row r="2697" spans="6:12">
      <c r="F2697" s="198"/>
      <c r="G2697" s="196"/>
      <c r="H2697" s="196"/>
      <c r="I2697" s="196"/>
      <c r="J2697" s="196"/>
      <c r="K2697" s="196"/>
      <c r="L2697" s="197"/>
    </row>
    <row r="2698" spans="6:12">
      <c r="F2698" s="198"/>
      <c r="G2698" s="196"/>
      <c r="H2698" s="196"/>
      <c r="I2698" s="196"/>
      <c r="J2698" s="196"/>
      <c r="K2698" s="196"/>
      <c r="L2698" s="197"/>
    </row>
    <row r="2699" spans="6:12">
      <c r="F2699" s="198"/>
      <c r="G2699" s="196"/>
      <c r="H2699" s="196"/>
      <c r="I2699" s="196"/>
      <c r="J2699" s="196"/>
      <c r="K2699" s="196"/>
      <c r="L2699" s="197"/>
    </row>
    <row r="2700" spans="6:12">
      <c r="F2700" s="198"/>
      <c r="G2700" s="196"/>
      <c r="H2700" s="196"/>
      <c r="I2700" s="196"/>
      <c r="J2700" s="196"/>
      <c r="K2700" s="196"/>
      <c r="L2700" s="197"/>
    </row>
    <row r="2701" spans="6:12">
      <c r="F2701" s="198"/>
      <c r="G2701" s="196"/>
      <c r="H2701" s="196"/>
      <c r="I2701" s="196"/>
      <c r="J2701" s="196"/>
      <c r="K2701" s="196"/>
      <c r="L2701" s="197"/>
    </row>
    <row r="2702" spans="6:12">
      <c r="F2702" s="198"/>
      <c r="G2702" s="196"/>
      <c r="H2702" s="196"/>
      <c r="I2702" s="196"/>
      <c r="J2702" s="196"/>
      <c r="K2702" s="196"/>
      <c r="L2702" s="197"/>
    </row>
    <row r="2703" spans="6:12">
      <c r="F2703" s="198"/>
      <c r="G2703" s="196"/>
      <c r="H2703" s="196"/>
      <c r="I2703" s="196"/>
      <c r="J2703" s="196"/>
      <c r="K2703" s="196"/>
      <c r="L2703" s="197"/>
    </row>
    <row r="2704" spans="6:12">
      <c r="F2704" s="198"/>
      <c r="G2704" s="196"/>
      <c r="H2704" s="196"/>
      <c r="I2704" s="196"/>
      <c r="J2704" s="196"/>
      <c r="K2704" s="196"/>
      <c r="L2704" s="197"/>
    </row>
    <row r="2705" spans="6:12">
      <c r="F2705" s="198"/>
      <c r="G2705" s="196"/>
      <c r="H2705" s="196"/>
      <c r="I2705" s="196"/>
      <c r="J2705" s="196"/>
      <c r="K2705" s="196"/>
      <c r="L2705" s="197"/>
    </row>
    <row r="2706" spans="6:12">
      <c r="F2706" s="198"/>
      <c r="G2706" s="196"/>
      <c r="H2706" s="196"/>
      <c r="I2706" s="196"/>
      <c r="J2706" s="196"/>
      <c r="K2706" s="196"/>
      <c r="L2706" s="197"/>
    </row>
    <row r="2707" spans="6:12">
      <c r="F2707" s="198"/>
      <c r="G2707" s="196"/>
      <c r="H2707" s="196"/>
      <c r="I2707" s="196"/>
      <c r="J2707" s="196"/>
      <c r="K2707" s="196"/>
      <c r="L2707" s="197"/>
    </row>
    <row r="2708" spans="6:12">
      <c r="F2708" s="198"/>
      <c r="G2708" s="196"/>
      <c r="H2708" s="196"/>
      <c r="I2708" s="196"/>
      <c r="J2708" s="196"/>
      <c r="K2708" s="196"/>
      <c r="L2708" s="197"/>
    </row>
    <row r="2709" spans="6:12">
      <c r="F2709" s="198"/>
      <c r="G2709" s="196"/>
      <c r="H2709" s="196"/>
      <c r="I2709" s="196"/>
      <c r="J2709" s="196"/>
      <c r="K2709" s="196"/>
      <c r="L2709" s="197"/>
    </row>
    <row r="2710" spans="6:12">
      <c r="F2710" s="198"/>
      <c r="G2710" s="196"/>
      <c r="H2710" s="196"/>
      <c r="I2710" s="196"/>
      <c r="J2710" s="196"/>
      <c r="K2710" s="196"/>
      <c r="L2710" s="197"/>
    </row>
    <row r="2711" spans="6:12">
      <c r="F2711" s="198"/>
      <c r="G2711" s="196"/>
      <c r="H2711" s="196"/>
      <c r="I2711" s="196"/>
      <c r="J2711" s="196"/>
      <c r="K2711" s="196"/>
      <c r="L2711" s="197"/>
    </row>
    <row r="2712" spans="6:12">
      <c r="F2712" s="198"/>
      <c r="G2712" s="196"/>
      <c r="H2712" s="196"/>
      <c r="I2712" s="196"/>
      <c r="J2712" s="196"/>
      <c r="K2712" s="196"/>
      <c r="L2712" s="197"/>
    </row>
    <row r="2713" spans="6:12">
      <c r="F2713" s="198"/>
      <c r="G2713" s="196"/>
      <c r="H2713" s="196"/>
      <c r="I2713" s="196"/>
      <c r="J2713" s="196"/>
      <c r="K2713" s="196"/>
      <c r="L2713" s="197"/>
    </row>
    <row r="2714" spans="6:12">
      <c r="F2714" s="198"/>
      <c r="G2714" s="196"/>
      <c r="H2714" s="196"/>
      <c r="I2714" s="196"/>
      <c r="J2714" s="196"/>
      <c r="K2714" s="196"/>
      <c r="L2714" s="197"/>
    </row>
    <row r="2715" spans="6:12">
      <c r="F2715" s="198"/>
      <c r="G2715" s="196"/>
      <c r="H2715" s="196"/>
      <c r="I2715" s="196"/>
      <c r="J2715" s="196"/>
      <c r="K2715" s="196"/>
      <c r="L2715" s="197"/>
    </row>
    <row r="2716" spans="6:12">
      <c r="F2716" s="198"/>
      <c r="G2716" s="196"/>
      <c r="H2716" s="196"/>
      <c r="I2716" s="196"/>
      <c r="J2716" s="196"/>
      <c r="K2716" s="196"/>
      <c r="L2716" s="197"/>
    </row>
    <row r="2717" spans="6:12">
      <c r="F2717" s="198"/>
      <c r="G2717" s="196"/>
      <c r="H2717" s="196"/>
      <c r="I2717" s="196"/>
      <c r="J2717" s="196"/>
      <c r="K2717" s="196"/>
      <c r="L2717" s="197"/>
    </row>
    <row r="2718" spans="6:12">
      <c r="F2718" s="198"/>
      <c r="G2718" s="196"/>
      <c r="H2718" s="196"/>
      <c r="I2718" s="196"/>
      <c r="J2718" s="196"/>
      <c r="K2718" s="196"/>
      <c r="L2718" s="197"/>
    </row>
    <row r="2719" spans="6:12">
      <c r="F2719" s="198"/>
      <c r="G2719" s="196"/>
      <c r="H2719" s="196"/>
      <c r="I2719" s="196"/>
      <c r="J2719" s="196"/>
      <c r="K2719" s="196"/>
      <c r="L2719" s="197"/>
    </row>
    <row r="2720" spans="6:12">
      <c r="F2720" s="198"/>
      <c r="G2720" s="196"/>
      <c r="H2720" s="196"/>
      <c r="I2720" s="196"/>
      <c r="J2720" s="196"/>
      <c r="K2720" s="196"/>
      <c r="L2720" s="197"/>
    </row>
    <row r="2721" spans="6:12">
      <c r="F2721" s="198"/>
      <c r="G2721" s="196"/>
      <c r="H2721" s="196"/>
      <c r="I2721" s="196"/>
      <c r="J2721" s="196"/>
      <c r="K2721" s="196"/>
      <c r="L2721" s="197"/>
    </row>
    <row r="2722" spans="6:12">
      <c r="F2722" s="198"/>
      <c r="G2722" s="196"/>
      <c r="H2722" s="196"/>
      <c r="I2722" s="196"/>
      <c r="J2722" s="196"/>
      <c r="K2722" s="196"/>
      <c r="L2722" s="197"/>
    </row>
    <row r="2723" spans="6:12">
      <c r="F2723" s="198"/>
      <c r="G2723" s="196"/>
      <c r="H2723" s="196"/>
      <c r="I2723" s="196"/>
      <c r="J2723" s="196"/>
      <c r="K2723" s="196"/>
      <c r="L2723" s="197"/>
    </row>
    <row r="2724" spans="6:12">
      <c r="F2724" s="198"/>
      <c r="G2724" s="196"/>
      <c r="H2724" s="196"/>
      <c r="I2724" s="196"/>
      <c r="J2724" s="196"/>
      <c r="K2724" s="196"/>
      <c r="L2724" s="197"/>
    </row>
    <row r="2725" spans="6:12">
      <c r="F2725" s="198"/>
      <c r="G2725" s="196"/>
      <c r="H2725" s="196"/>
      <c r="I2725" s="196"/>
      <c r="J2725" s="196"/>
      <c r="K2725" s="196"/>
      <c r="L2725" s="197"/>
    </row>
    <row r="2726" spans="6:12">
      <c r="F2726" s="198"/>
      <c r="G2726" s="196"/>
      <c r="H2726" s="196"/>
      <c r="I2726" s="196"/>
      <c r="J2726" s="196"/>
      <c r="K2726" s="196"/>
      <c r="L2726" s="197"/>
    </row>
    <row r="2727" spans="6:12">
      <c r="F2727" s="198"/>
      <c r="G2727" s="196"/>
      <c r="H2727" s="196"/>
      <c r="I2727" s="196"/>
      <c r="J2727" s="196"/>
      <c r="K2727" s="196"/>
      <c r="L2727" s="197"/>
    </row>
    <row r="2728" spans="6:12">
      <c r="F2728" s="198"/>
      <c r="G2728" s="196"/>
      <c r="H2728" s="196"/>
      <c r="I2728" s="196"/>
      <c r="J2728" s="196"/>
      <c r="K2728" s="196"/>
      <c r="L2728" s="197"/>
    </row>
    <row r="2729" spans="6:12">
      <c r="F2729" s="198"/>
      <c r="G2729" s="196"/>
      <c r="H2729" s="196"/>
      <c r="I2729" s="196"/>
      <c r="J2729" s="196"/>
      <c r="K2729" s="196"/>
      <c r="L2729" s="197"/>
    </row>
    <row r="2730" spans="6:12">
      <c r="F2730" s="198"/>
      <c r="G2730" s="196"/>
      <c r="H2730" s="196"/>
      <c r="I2730" s="196"/>
      <c r="J2730" s="196"/>
      <c r="K2730" s="196"/>
      <c r="L2730" s="197"/>
    </row>
    <row r="2731" spans="6:12">
      <c r="F2731" s="198"/>
      <c r="G2731" s="196"/>
      <c r="H2731" s="196"/>
      <c r="I2731" s="196"/>
      <c r="J2731" s="196"/>
      <c r="K2731" s="196"/>
      <c r="L2731" s="197"/>
    </row>
    <row r="2732" spans="6:12">
      <c r="F2732" s="198"/>
      <c r="G2732" s="196"/>
      <c r="H2732" s="196"/>
      <c r="I2732" s="196"/>
      <c r="J2732" s="196"/>
      <c r="K2732" s="196"/>
      <c r="L2732" s="197"/>
    </row>
    <row r="2733" spans="6:12">
      <c r="F2733" s="198"/>
      <c r="G2733" s="196"/>
      <c r="H2733" s="196"/>
      <c r="I2733" s="196"/>
      <c r="J2733" s="196"/>
      <c r="K2733" s="196"/>
      <c r="L2733" s="197"/>
    </row>
    <row r="2734" spans="6:12">
      <c r="F2734" s="198"/>
      <c r="G2734" s="196"/>
      <c r="H2734" s="196"/>
      <c r="I2734" s="196"/>
      <c r="J2734" s="196"/>
      <c r="K2734" s="196"/>
      <c r="L2734" s="197"/>
    </row>
    <row r="2735" spans="6:12">
      <c r="F2735" s="198"/>
      <c r="G2735" s="196"/>
      <c r="H2735" s="196"/>
      <c r="I2735" s="196"/>
      <c r="J2735" s="196"/>
      <c r="K2735" s="196"/>
      <c r="L2735" s="197"/>
    </row>
    <row r="2736" spans="6:12">
      <c r="F2736" s="198"/>
      <c r="G2736" s="196"/>
      <c r="H2736" s="196"/>
      <c r="I2736" s="196"/>
      <c r="J2736" s="196"/>
      <c r="K2736" s="196"/>
      <c r="L2736" s="197"/>
    </row>
    <row r="2737" spans="6:12">
      <c r="F2737" s="198"/>
      <c r="G2737" s="196"/>
      <c r="H2737" s="196"/>
      <c r="I2737" s="196"/>
      <c r="J2737" s="196"/>
      <c r="K2737" s="196"/>
      <c r="L2737" s="197"/>
    </row>
    <row r="2738" spans="6:12">
      <c r="F2738" s="198"/>
      <c r="G2738" s="196"/>
      <c r="H2738" s="196"/>
      <c r="I2738" s="196"/>
      <c r="J2738" s="196"/>
      <c r="K2738" s="196"/>
      <c r="L2738" s="197"/>
    </row>
    <row r="2739" spans="6:12">
      <c r="F2739" s="198"/>
      <c r="G2739" s="196"/>
      <c r="H2739" s="196"/>
      <c r="I2739" s="196"/>
      <c r="J2739" s="196"/>
      <c r="K2739" s="196"/>
      <c r="L2739" s="197"/>
    </row>
    <row r="2740" spans="6:12">
      <c r="F2740" s="198"/>
      <c r="G2740" s="196"/>
      <c r="H2740" s="196"/>
      <c r="I2740" s="196"/>
      <c r="J2740" s="196"/>
      <c r="K2740" s="196"/>
      <c r="L2740" s="197"/>
    </row>
    <row r="2741" spans="6:12">
      <c r="F2741" s="198"/>
      <c r="G2741" s="196"/>
      <c r="H2741" s="196"/>
      <c r="I2741" s="196"/>
      <c r="J2741" s="196"/>
      <c r="K2741" s="196"/>
      <c r="L2741" s="197"/>
    </row>
    <row r="2742" spans="6:12">
      <c r="F2742" s="198"/>
      <c r="G2742" s="196"/>
      <c r="H2742" s="196"/>
      <c r="I2742" s="196"/>
      <c r="J2742" s="196"/>
      <c r="K2742" s="196"/>
      <c r="L2742" s="197"/>
    </row>
    <row r="2743" spans="6:12">
      <c r="F2743" s="198"/>
      <c r="G2743" s="196"/>
      <c r="H2743" s="196"/>
      <c r="I2743" s="196"/>
      <c r="J2743" s="196"/>
      <c r="K2743" s="196"/>
      <c r="L2743" s="197"/>
    </row>
    <row r="2744" spans="6:12">
      <c r="F2744" s="198"/>
      <c r="G2744" s="196"/>
      <c r="H2744" s="196"/>
      <c r="I2744" s="196"/>
      <c r="J2744" s="196"/>
      <c r="K2744" s="196"/>
      <c r="L2744" s="197"/>
    </row>
    <row r="2745" spans="6:12">
      <c r="F2745" s="198"/>
      <c r="G2745" s="196"/>
      <c r="H2745" s="196"/>
      <c r="I2745" s="196"/>
      <c r="J2745" s="196"/>
      <c r="K2745" s="196"/>
      <c r="L2745" s="197"/>
    </row>
    <row r="2746" spans="6:12">
      <c r="F2746" s="198"/>
      <c r="G2746" s="196"/>
      <c r="H2746" s="196"/>
      <c r="I2746" s="196"/>
      <c r="J2746" s="196"/>
      <c r="K2746" s="196"/>
      <c r="L2746" s="197"/>
    </row>
    <row r="2747" spans="6:12">
      <c r="F2747" s="198"/>
      <c r="G2747" s="196"/>
      <c r="H2747" s="196"/>
      <c r="I2747" s="196"/>
      <c r="J2747" s="196"/>
      <c r="K2747" s="196"/>
      <c r="L2747" s="197"/>
    </row>
    <row r="2748" spans="6:12">
      <c r="F2748" s="198"/>
      <c r="G2748" s="196"/>
      <c r="H2748" s="196"/>
      <c r="I2748" s="196"/>
      <c r="J2748" s="196"/>
      <c r="K2748" s="196"/>
      <c r="L2748" s="197"/>
    </row>
    <row r="2749" spans="6:12">
      <c r="F2749" s="198"/>
      <c r="G2749" s="196"/>
      <c r="H2749" s="196"/>
      <c r="I2749" s="196"/>
      <c r="J2749" s="196"/>
      <c r="K2749" s="196"/>
      <c r="L2749" s="197"/>
    </row>
    <row r="2750" spans="6:12">
      <c r="F2750" s="198"/>
      <c r="G2750" s="196"/>
      <c r="H2750" s="196"/>
      <c r="I2750" s="196"/>
      <c r="J2750" s="196"/>
      <c r="K2750" s="196"/>
      <c r="L2750" s="197"/>
    </row>
    <row r="2751" spans="6:12">
      <c r="F2751" s="198"/>
      <c r="G2751" s="196"/>
      <c r="H2751" s="196"/>
      <c r="I2751" s="196"/>
      <c r="J2751" s="196"/>
      <c r="K2751" s="196"/>
      <c r="L2751" s="197"/>
    </row>
    <row r="2752" spans="6:12">
      <c r="F2752" s="198"/>
      <c r="G2752" s="196"/>
      <c r="H2752" s="196"/>
      <c r="I2752" s="196"/>
      <c r="J2752" s="196"/>
      <c r="K2752" s="196"/>
      <c r="L2752" s="197"/>
    </row>
    <row r="2753" spans="6:12">
      <c r="F2753" s="198"/>
      <c r="G2753" s="196"/>
      <c r="H2753" s="196"/>
      <c r="I2753" s="196"/>
      <c r="J2753" s="196"/>
      <c r="K2753" s="196"/>
      <c r="L2753" s="197"/>
    </row>
    <row r="2754" spans="6:12">
      <c r="F2754" s="198"/>
      <c r="G2754" s="196"/>
      <c r="H2754" s="196"/>
      <c r="I2754" s="196"/>
      <c r="J2754" s="196"/>
      <c r="K2754" s="196"/>
      <c r="L2754" s="197"/>
    </row>
    <row r="2755" spans="6:12">
      <c r="F2755" s="198"/>
      <c r="G2755" s="196"/>
      <c r="H2755" s="196"/>
      <c r="I2755" s="196"/>
      <c r="J2755" s="196"/>
      <c r="K2755" s="196"/>
      <c r="L2755" s="197"/>
    </row>
    <row r="2756" spans="6:12">
      <c r="F2756" s="198"/>
      <c r="G2756" s="196"/>
      <c r="H2756" s="196"/>
      <c r="I2756" s="196"/>
      <c r="J2756" s="196"/>
      <c r="K2756" s="196"/>
      <c r="L2756" s="197"/>
    </row>
    <row r="2757" spans="6:12">
      <c r="F2757" s="198"/>
      <c r="G2757" s="196"/>
      <c r="H2757" s="196"/>
      <c r="I2757" s="196"/>
      <c r="J2757" s="196"/>
      <c r="K2757" s="196"/>
      <c r="L2757" s="197"/>
    </row>
    <row r="2758" spans="6:12">
      <c r="F2758" s="198"/>
      <c r="G2758" s="196"/>
      <c r="H2758" s="196"/>
      <c r="I2758" s="196"/>
      <c r="J2758" s="196"/>
      <c r="K2758" s="196"/>
      <c r="L2758" s="197"/>
    </row>
    <row r="2759" spans="6:12">
      <c r="F2759" s="198"/>
      <c r="G2759" s="196"/>
      <c r="H2759" s="196"/>
      <c r="I2759" s="196"/>
      <c r="J2759" s="196"/>
      <c r="K2759" s="196"/>
      <c r="L2759" s="197"/>
    </row>
    <row r="2760" spans="6:12">
      <c r="F2760" s="198"/>
      <c r="G2760" s="196"/>
      <c r="H2760" s="196"/>
      <c r="I2760" s="196"/>
      <c r="J2760" s="196"/>
      <c r="K2760" s="196"/>
      <c r="L2760" s="197"/>
    </row>
    <row r="2761" spans="6:12">
      <c r="F2761" s="198"/>
      <c r="G2761" s="196"/>
      <c r="H2761" s="196"/>
      <c r="I2761" s="196"/>
      <c r="J2761" s="196"/>
      <c r="K2761" s="196"/>
      <c r="L2761" s="197"/>
    </row>
    <row r="2762" spans="6:12">
      <c r="F2762" s="198"/>
      <c r="G2762" s="196"/>
      <c r="H2762" s="196"/>
      <c r="I2762" s="196"/>
      <c r="J2762" s="196"/>
      <c r="K2762" s="196"/>
      <c r="L2762" s="197"/>
    </row>
    <row r="2763" spans="6:12">
      <c r="F2763" s="198"/>
      <c r="G2763" s="196"/>
      <c r="H2763" s="196"/>
      <c r="I2763" s="196"/>
      <c r="J2763" s="196"/>
      <c r="K2763" s="196"/>
      <c r="L2763" s="197"/>
    </row>
    <row r="2764" spans="6:12">
      <c r="F2764" s="198"/>
      <c r="G2764" s="196"/>
      <c r="H2764" s="196"/>
      <c r="I2764" s="196"/>
      <c r="J2764" s="196"/>
      <c r="K2764" s="196"/>
      <c r="L2764" s="197"/>
    </row>
    <row r="2765" spans="6:12">
      <c r="F2765" s="198"/>
      <c r="G2765" s="196"/>
      <c r="H2765" s="196"/>
      <c r="I2765" s="196"/>
      <c r="J2765" s="196"/>
      <c r="K2765" s="196"/>
      <c r="L2765" s="197"/>
    </row>
    <row r="2766" spans="6:12">
      <c r="F2766" s="198"/>
      <c r="G2766" s="196"/>
      <c r="H2766" s="196"/>
      <c r="I2766" s="196"/>
      <c r="J2766" s="196"/>
      <c r="K2766" s="196"/>
      <c r="L2766" s="197"/>
    </row>
    <row r="2767" spans="6:12">
      <c r="F2767" s="198"/>
      <c r="G2767" s="196"/>
      <c r="H2767" s="196"/>
      <c r="I2767" s="196"/>
      <c r="J2767" s="196"/>
      <c r="K2767" s="196"/>
      <c r="L2767" s="197"/>
    </row>
    <row r="2768" spans="6:12">
      <c r="F2768" s="198"/>
      <c r="G2768" s="196"/>
      <c r="H2768" s="196"/>
      <c r="I2768" s="196"/>
      <c r="J2768" s="196"/>
      <c r="K2768" s="196"/>
      <c r="L2768" s="197"/>
    </row>
    <row r="2769" spans="6:12">
      <c r="F2769" s="198"/>
      <c r="G2769" s="196"/>
      <c r="H2769" s="196"/>
      <c r="I2769" s="196"/>
      <c r="J2769" s="196"/>
      <c r="K2769" s="196"/>
      <c r="L2769" s="197"/>
    </row>
    <row r="2770" spans="6:12">
      <c r="F2770" s="198"/>
      <c r="G2770" s="196"/>
      <c r="H2770" s="196"/>
      <c r="I2770" s="196"/>
      <c r="J2770" s="196"/>
      <c r="K2770" s="196"/>
      <c r="L2770" s="197"/>
    </row>
    <row r="2771" spans="6:12">
      <c r="F2771" s="198"/>
      <c r="G2771" s="196"/>
      <c r="H2771" s="196"/>
      <c r="I2771" s="196"/>
      <c r="J2771" s="196"/>
      <c r="K2771" s="196"/>
      <c r="L2771" s="197"/>
    </row>
    <row r="2772" spans="6:12">
      <c r="F2772" s="198"/>
      <c r="G2772" s="196"/>
      <c r="H2772" s="196"/>
      <c r="I2772" s="196"/>
      <c r="J2772" s="196"/>
      <c r="K2772" s="196"/>
      <c r="L2772" s="197"/>
    </row>
    <row r="2773" spans="6:12">
      <c r="F2773" s="198"/>
      <c r="G2773" s="196"/>
      <c r="H2773" s="196"/>
      <c r="I2773" s="196"/>
      <c r="J2773" s="196"/>
      <c r="K2773" s="196"/>
      <c r="L2773" s="197"/>
    </row>
    <row r="2774" spans="6:12">
      <c r="F2774" s="198"/>
      <c r="G2774" s="196"/>
      <c r="H2774" s="196"/>
      <c r="I2774" s="196"/>
      <c r="J2774" s="196"/>
      <c r="K2774" s="196"/>
      <c r="L2774" s="197"/>
    </row>
    <row r="2775" spans="6:12">
      <c r="F2775" s="198"/>
      <c r="G2775" s="196"/>
      <c r="H2775" s="196"/>
      <c r="I2775" s="196"/>
      <c r="J2775" s="196"/>
      <c r="K2775" s="196"/>
      <c r="L2775" s="197"/>
    </row>
    <row r="2776" spans="6:12">
      <c r="F2776" s="198"/>
      <c r="G2776" s="196"/>
      <c r="H2776" s="196"/>
      <c r="I2776" s="196"/>
      <c r="J2776" s="196"/>
      <c r="K2776" s="196"/>
      <c r="L2776" s="197"/>
    </row>
    <row r="2777" spans="6:12">
      <c r="F2777" s="198"/>
      <c r="G2777" s="196"/>
      <c r="H2777" s="196"/>
      <c r="I2777" s="196"/>
      <c r="J2777" s="196"/>
      <c r="K2777" s="196"/>
      <c r="L2777" s="197"/>
    </row>
    <row r="2778" spans="6:12">
      <c r="F2778" s="198"/>
      <c r="G2778" s="196"/>
      <c r="H2778" s="196"/>
      <c r="I2778" s="196"/>
      <c r="J2778" s="196"/>
      <c r="K2778" s="196"/>
      <c r="L2778" s="197"/>
    </row>
    <row r="2779" spans="6:12">
      <c r="F2779" s="198"/>
      <c r="G2779" s="196"/>
      <c r="H2779" s="196"/>
      <c r="I2779" s="196"/>
      <c r="J2779" s="196"/>
      <c r="K2779" s="196"/>
      <c r="L2779" s="197"/>
    </row>
    <row r="2780" spans="6:12">
      <c r="F2780" s="198"/>
      <c r="G2780" s="196"/>
      <c r="H2780" s="196"/>
      <c r="I2780" s="196"/>
      <c r="J2780" s="196"/>
      <c r="K2780" s="196"/>
      <c r="L2780" s="197"/>
    </row>
    <row r="2781" spans="6:12">
      <c r="F2781" s="198"/>
      <c r="G2781" s="196"/>
      <c r="H2781" s="196"/>
      <c r="I2781" s="196"/>
      <c r="J2781" s="196"/>
      <c r="K2781" s="196"/>
      <c r="L2781" s="197"/>
    </row>
    <row r="2782" spans="6:12">
      <c r="F2782" s="198"/>
      <c r="G2782" s="196"/>
      <c r="H2782" s="196"/>
      <c r="I2782" s="196"/>
      <c r="J2782" s="196"/>
      <c r="K2782" s="196"/>
      <c r="L2782" s="197"/>
    </row>
    <row r="2783" spans="6:12">
      <c r="F2783" s="198"/>
      <c r="G2783" s="196"/>
      <c r="H2783" s="196"/>
      <c r="I2783" s="196"/>
      <c r="J2783" s="196"/>
      <c r="K2783" s="196"/>
      <c r="L2783" s="197"/>
    </row>
    <row r="2784" spans="6:12">
      <c r="F2784" s="198"/>
      <c r="G2784" s="196"/>
      <c r="H2784" s="196"/>
      <c r="I2784" s="196"/>
      <c r="J2784" s="196"/>
      <c r="K2784" s="196"/>
      <c r="L2784" s="197"/>
    </row>
    <row r="2785" spans="6:12">
      <c r="F2785" s="198"/>
      <c r="G2785" s="196"/>
      <c r="H2785" s="196"/>
      <c r="I2785" s="196"/>
      <c r="J2785" s="196"/>
      <c r="K2785" s="196"/>
      <c r="L2785" s="197"/>
    </row>
    <row r="2786" spans="6:12">
      <c r="F2786" s="198"/>
      <c r="G2786" s="196"/>
      <c r="H2786" s="196"/>
      <c r="I2786" s="196"/>
      <c r="J2786" s="196"/>
      <c r="K2786" s="196"/>
      <c r="L2786" s="197"/>
    </row>
    <row r="2787" spans="6:12">
      <c r="F2787" s="198"/>
      <c r="G2787" s="196"/>
      <c r="H2787" s="196"/>
      <c r="I2787" s="196"/>
      <c r="J2787" s="196"/>
      <c r="K2787" s="196"/>
      <c r="L2787" s="197"/>
    </row>
    <row r="2788" spans="6:12">
      <c r="F2788" s="198"/>
      <c r="G2788" s="196"/>
      <c r="H2788" s="196"/>
      <c r="I2788" s="196"/>
      <c r="J2788" s="196"/>
      <c r="K2788" s="196"/>
      <c r="L2788" s="197"/>
    </row>
    <row r="2789" spans="6:12">
      <c r="F2789" s="198"/>
      <c r="G2789" s="196"/>
      <c r="H2789" s="196"/>
      <c r="I2789" s="196"/>
      <c r="J2789" s="196"/>
      <c r="K2789" s="196"/>
      <c r="L2789" s="197"/>
    </row>
    <row r="2790" spans="6:12">
      <c r="F2790" s="198"/>
      <c r="G2790" s="196"/>
      <c r="H2790" s="196"/>
      <c r="I2790" s="196"/>
      <c r="J2790" s="196"/>
      <c r="K2790" s="196"/>
      <c r="L2790" s="197"/>
    </row>
    <row r="2791" spans="6:12">
      <c r="F2791" s="198"/>
      <c r="G2791" s="196"/>
      <c r="H2791" s="196"/>
      <c r="I2791" s="196"/>
      <c r="J2791" s="196"/>
      <c r="K2791" s="196"/>
      <c r="L2791" s="197"/>
    </row>
    <row r="2792" spans="6:12">
      <c r="F2792" s="198"/>
      <c r="G2792" s="196"/>
      <c r="H2792" s="196"/>
      <c r="I2792" s="196"/>
      <c r="J2792" s="196"/>
      <c r="K2792" s="196"/>
      <c r="L2792" s="197"/>
    </row>
    <row r="2793" spans="6:12">
      <c r="F2793" s="198"/>
      <c r="G2793" s="196"/>
      <c r="H2793" s="196"/>
      <c r="I2793" s="196"/>
      <c r="J2793" s="196"/>
      <c r="K2793" s="196"/>
      <c r="L2793" s="197"/>
    </row>
    <row r="2794" spans="6:12">
      <c r="F2794" s="198"/>
      <c r="G2794" s="196"/>
      <c r="H2794" s="196"/>
      <c r="I2794" s="196"/>
      <c r="J2794" s="196"/>
      <c r="K2794" s="196"/>
      <c r="L2794" s="197"/>
    </row>
    <row r="2795" spans="6:12">
      <c r="F2795" s="198"/>
      <c r="G2795" s="196"/>
      <c r="H2795" s="196"/>
      <c r="I2795" s="196"/>
      <c r="J2795" s="196"/>
      <c r="K2795" s="196"/>
      <c r="L2795" s="197"/>
    </row>
    <row r="2796" spans="6:12">
      <c r="F2796" s="198"/>
      <c r="G2796" s="196"/>
      <c r="H2796" s="196"/>
      <c r="I2796" s="196"/>
      <c r="J2796" s="196"/>
      <c r="K2796" s="196"/>
      <c r="L2796" s="197"/>
    </row>
    <row r="2797" spans="6:12">
      <c r="F2797" s="198"/>
      <c r="G2797" s="196"/>
      <c r="H2797" s="196"/>
      <c r="I2797" s="196"/>
      <c r="J2797" s="196"/>
      <c r="K2797" s="196"/>
      <c r="L2797" s="197"/>
    </row>
    <row r="2798" spans="6:12">
      <c r="F2798" s="198"/>
      <c r="G2798" s="196"/>
      <c r="H2798" s="196"/>
      <c r="I2798" s="196"/>
      <c r="J2798" s="196"/>
      <c r="K2798" s="196"/>
      <c r="L2798" s="197"/>
    </row>
    <row r="2799" spans="6:12">
      <c r="F2799" s="198"/>
      <c r="G2799" s="196"/>
      <c r="H2799" s="196"/>
      <c r="I2799" s="196"/>
      <c r="J2799" s="196"/>
      <c r="K2799" s="196"/>
      <c r="L2799" s="197"/>
    </row>
    <row r="2800" spans="6:12">
      <c r="F2800" s="198"/>
      <c r="G2800" s="196"/>
      <c r="H2800" s="196"/>
      <c r="I2800" s="196"/>
      <c r="J2800" s="196"/>
      <c r="K2800" s="196"/>
      <c r="L2800" s="197"/>
    </row>
    <row r="2801" spans="6:12">
      <c r="F2801" s="198"/>
      <c r="G2801" s="196"/>
      <c r="H2801" s="196"/>
      <c r="I2801" s="196"/>
      <c r="J2801" s="196"/>
      <c r="K2801" s="196"/>
      <c r="L2801" s="197"/>
    </row>
    <row r="2802" spans="6:12">
      <c r="F2802" s="198"/>
      <c r="G2802" s="196"/>
      <c r="H2802" s="196"/>
      <c r="I2802" s="196"/>
      <c r="J2802" s="196"/>
      <c r="K2802" s="196"/>
      <c r="L2802" s="197"/>
    </row>
    <row r="2803" spans="6:12">
      <c r="F2803" s="198"/>
      <c r="G2803" s="196"/>
      <c r="H2803" s="196"/>
      <c r="I2803" s="196"/>
      <c r="J2803" s="196"/>
      <c r="K2803" s="196"/>
      <c r="L2803" s="197"/>
    </row>
    <row r="2804" spans="6:12">
      <c r="F2804" s="198"/>
      <c r="G2804" s="196"/>
      <c r="H2804" s="196"/>
      <c r="I2804" s="196"/>
      <c r="J2804" s="196"/>
      <c r="K2804" s="196"/>
      <c r="L2804" s="197"/>
    </row>
    <row r="2805" spans="6:12">
      <c r="F2805" s="198"/>
      <c r="G2805" s="196"/>
      <c r="H2805" s="196"/>
      <c r="I2805" s="196"/>
      <c r="J2805" s="196"/>
      <c r="K2805" s="196"/>
      <c r="L2805" s="197"/>
    </row>
    <row r="2806" spans="6:12">
      <c r="F2806" s="198"/>
      <c r="G2806" s="196"/>
      <c r="H2806" s="196"/>
      <c r="I2806" s="196"/>
      <c r="J2806" s="196"/>
      <c r="K2806" s="196"/>
      <c r="L2806" s="197"/>
    </row>
    <row r="2807" spans="6:12">
      <c r="F2807" s="198"/>
      <c r="G2807" s="196"/>
      <c r="H2807" s="196"/>
      <c r="I2807" s="196"/>
      <c r="J2807" s="196"/>
      <c r="K2807" s="196"/>
      <c r="L2807" s="197"/>
    </row>
    <row r="2808" spans="6:12">
      <c r="F2808" s="198"/>
      <c r="G2808" s="196"/>
      <c r="H2808" s="196"/>
      <c r="I2808" s="196"/>
      <c r="J2808" s="196"/>
      <c r="K2808" s="196"/>
      <c r="L2808" s="197"/>
    </row>
    <row r="2809" spans="6:12">
      <c r="F2809" s="198"/>
      <c r="G2809" s="196"/>
      <c r="H2809" s="196"/>
      <c r="I2809" s="196"/>
      <c r="J2809" s="196"/>
      <c r="K2809" s="196"/>
      <c r="L2809" s="197"/>
    </row>
    <row r="2810" spans="6:12">
      <c r="F2810" s="198"/>
      <c r="G2810" s="196"/>
      <c r="H2810" s="196"/>
      <c r="I2810" s="196"/>
      <c r="J2810" s="196"/>
      <c r="K2810" s="196"/>
      <c r="L2810" s="197"/>
    </row>
    <row r="2811" spans="6:12">
      <c r="F2811" s="198"/>
      <c r="G2811" s="196"/>
      <c r="H2811" s="196"/>
      <c r="I2811" s="196"/>
      <c r="J2811" s="196"/>
      <c r="K2811" s="196"/>
      <c r="L2811" s="197"/>
    </row>
    <row r="2812" spans="6:12">
      <c r="F2812" s="198"/>
      <c r="G2812" s="196"/>
      <c r="H2812" s="196"/>
      <c r="I2812" s="196"/>
      <c r="J2812" s="196"/>
      <c r="K2812" s="196"/>
      <c r="L2812" s="197"/>
    </row>
    <row r="2813" spans="6:12">
      <c r="F2813" s="198"/>
      <c r="G2813" s="196"/>
      <c r="H2813" s="196"/>
      <c r="I2813" s="196"/>
      <c r="J2813" s="196"/>
      <c r="K2813" s="196"/>
      <c r="L2813" s="197"/>
    </row>
    <row r="2814" spans="6:12">
      <c r="F2814" s="198"/>
      <c r="G2814" s="196"/>
      <c r="H2814" s="196"/>
      <c r="I2814" s="196"/>
      <c r="J2814" s="196"/>
      <c r="K2814" s="196"/>
      <c r="L2814" s="197"/>
    </row>
    <row r="2815" spans="6:12">
      <c r="F2815" s="198"/>
      <c r="G2815" s="196"/>
      <c r="H2815" s="196"/>
      <c r="I2815" s="196"/>
      <c r="J2815" s="196"/>
      <c r="K2815" s="196"/>
      <c r="L2815" s="197"/>
    </row>
    <row r="2816" spans="6:12">
      <c r="F2816" s="198"/>
      <c r="G2816" s="196"/>
      <c r="H2816" s="196"/>
      <c r="I2816" s="196"/>
      <c r="J2816" s="196"/>
      <c r="K2816" s="196"/>
      <c r="L2816" s="197"/>
    </row>
    <row r="2817" spans="6:12">
      <c r="F2817" s="198"/>
      <c r="G2817" s="196"/>
      <c r="H2817" s="196"/>
      <c r="I2817" s="196"/>
      <c r="J2817" s="196"/>
      <c r="K2817" s="196"/>
      <c r="L2817" s="197"/>
    </row>
    <row r="2818" spans="6:12">
      <c r="F2818" s="198"/>
      <c r="G2818" s="196"/>
      <c r="H2818" s="196"/>
      <c r="I2818" s="196"/>
      <c r="J2818" s="196"/>
      <c r="K2818" s="196"/>
      <c r="L2818" s="197"/>
    </row>
    <row r="2819" spans="6:12">
      <c r="F2819" s="198"/>
      <c r="G2819" s="196"/>
      <c r="H2819" s="196"/>
      <c r="I2819" s="196"/>
      <c r="J2819" s="196"/>
      <c r="K2819" s="196"/>
      <c r="L2819" s="197"/>
    </row>
    <row r="2820" spans="6:12">
      <c r="F2820" s="198"/>
      <c r="G2820" s="196"/>
      <c r="H2820" s="196"/>
      <c r="I2820" s="196"/>
      <c r="J2820" s="196"/>
      <c r="K2820" s="196"/>
      <c r="L2820" s="197"/>
    </row>
    <row r="2821" spans="6:12">
      <c r="F2821" s="198"/>
      <c r="G2821" s="196"/>
      <c r="H2821" s="196"/>
      <c r="I2821" s="196"/>
      <c r="J2821" s="196"/>
      <c r="K2821" s="196"/>
      <c r="L2821" s="197"/>
    </row>
    <row r="2822" spans="6:12">
      <c r="F2822" s="198"/>
      <c r="G2822" s="196"/>
      <c r="H2822" s="196"/>
      <c r="I2822" s="196"/>
      <c r="J2822" s="196"/>
      <c r="K2822" s="196"/>
      <c r="L2822" s="197"/>
    </row>
    <row r="2823" spans="6:12">
      <c r="F2823" s="198"/>
      <c r="G2823" s="196"/>
      <c r="H2823" s="196"/>
      <c r="I2823" s="196"/>
      <c r="J2823" s="196"/>
      <c r="K2823" s="196"/>
      <c r="L2823" s="197"/>
    </row>
    <row r="2824" spans="6:12">
      <c r="F2824" s="198"/>
      <c r="G2824" s="196"/>
      <c r="H2824" s="196"/>
      <c r="I2824" s="196"/>
      <c r="J2824" s="196"/>
      <c r="K2824" s="196"/>
      <c r="L2824" s="197"/>
    </row>
    <row r="2825" spans="6:12">
      <c r="F2825" s="198"/>
      <c r="G2825" s="196"/>
      <c r="H2825" s="196"/>
      <c r="I2825" s="196"/>
      <c r="J2825" s="196"/>
      <c r="K2825" s="196"/>
      <c r="L2825" s="197"/>
    </row>
    <row r="2826" spans="6:12">
      <c r="F2826" s="198"/>
      <c r="G2826" s="196"/>
      <c r="H2826" s="196"/>
      <c r="I2826" s="196"/>
      <c r="J2826" s="196"/>
      <c r="K2826" s="196"/>
      <c r="L2826" s="197"/>
    </row>
    <row r="2827" spans="6:12">
      <c r="F2827" s="198"/>
      <c r="G2827" s="196"/>
      <c r="H2827" s="196"/>
      <c r="I2827" s="196"/>
      <c r="J2827" s="196"/>
      <c r="K2827" s="196"/>
      <c r="L2827" s="197"/>
    </row>
    <row r="2828" spans="6:12">
      <c r="F2828" s="198"/>
      <c r="G2828" s="196"/>
      <c r="H2828" s="196"/>
      <c r="I2828" s="196"/>
      <c r="J2828" s="196"/>
      <c r="K2828" s="196"/>
      <c r="L2828" s="197"/>
    </row>
    <row r="2829" spans="6:12">
      <c r="F2829" s="198"/>
      <c r="G2829" s="196"/>
      <c r="H2829" s="196"/>
      <c r="I2829" s="196"/>
      <c r="J2829" s="196"/>
      <c r="K2829" s="196"/>
      <c r="L2829" s="197"/>
    </row>
    <row r="2830" spans="6:12">
      <c r="F2830" s="198"/>
      <c r="G2830" s="196"/>
      <c r="H2830" s="196"/>
      <c r="I2830" s="196"/>
      <c r="J2830" s="196"/>
      <c r="K2830" s="196"/>
      <c r="L2830" s="197"/>
    </row>
    <row r="2831" spans="6:12">
      <c r="F2831" s="198"/>
      <c r="G2831" s="196"/>
      <c r="H2831" s="196"/>
      <c r="I2831" s="196"/>
      <c r="J2831" s="196"/>
      <c r="K2831" s="196"/>
      <c r="L2831" s="197"/>
    </row>
    <row r="2832" spans="6:12">
      <c r="F2832" s="198"/>
      <c r="G2832" s="196"/>
      <c r="H2832" s="196"/>
      <c r="I2832" s="196"/>
      <c r="J2832" s="196"/>
      <c r="K2832" s="196"/>
      <c r="L2832" s="197"/>
    </row>
    <row r="2833" spans="6:12">
      <c r="F2833" s="198"/>
      <c r="G2833" s="196"/>
      <c r="H2833" s="196"/>
      <c r="I2833" s="196"/>
      <c r="J2833" s="196"/>
      <c r="K2833" s="196"/>
      <c r="L2833" s="197"/>
    </row>
    <row r="2834" spans="6:12">
      <c r="F2834" s="198"/>
      <c r="G2834" s="196"/>
      <c r="H2834" s="196"/>
      <c r="I2834" s="196"/>
      <c r="J2834" s="196"/>
      <c r="K2834" s="196"/>
      <c r="L2834" s="197"/>
    </row>
    <row r="2835" spans="6:12">
      <c r="F2835" s="198"/>
      <c r="G2835" s="196"/>
      <c r="H2835" s="196"/>
      <c r="I2835" s="196"/>
      <c r="J2835" s="196"/>
      <c r="K2835" s="196"/>
      <c r="L2835" s="197"/>
    </row>
    <row r="2836" spans="6:12">
      <c r="F2836" s="198"/>
      <c r="G2836" s="196"/>
      <c r="H2836" s="196"/>
      <c r="I2836" s="196"/>
      <c r="J2836" s="196"/>
      <c r="K2836" s="196"/>
      <c r="L2836" s="197"/>
    </row>
    <row r="2837" spans="6:12">
      <c r="F2837" s="198"/>
      <c r="G2837" s="196"/>
      <c r="H2837" s="196"/>
      <c r="I2837" s="196"/>
      <c r="J2837" s="196"/>
      <c r="K2837" s="196"/>
      <c r="L2837" s="197"/>
    </row>
    <row r="2838" spans="6:12">
      <c r="F2838" s="198"/>
      <c r="G2838" s="196"/>
      <c r="H2838" s="196"/>
      <c r="I2838" s="196"/>
      <c r="J2838" s="196"/>
      <c r="K2838" s="196"/>
      <c r="L2838" s="197"/>
    </row>
    <row r="2839" spans="6:12">
      <c r="F2839" s="198"/>
      <c r="G2839" s="196"/>
      <c r="H2839" s="196"/>
      <c r="I2839" s="196"/>
      <c r="J2839" s="196"/>
      <c r="K2839" s="196"/>
      <c r="L2839" s="197"/>
    </row>
    <row r="2840" spans="6:12">
      <c r="F2840" s="198"/>
      <c r="G2840" s="196"/>
      <c r="H2840" s="196"/>
      <c r="I2840" s="196"/>
      <c r="J2840" s="196"/>
      <c r="K2840" s="196"/>
      <c r="L2840" s="197"/>
    </row>
    <row r="2841" spans="6:12">
      <c r="F2841" s="198"/>
      <c r="G2841" s="196"/>
      <c r="H2841" s="196"/>
      <c r="I2841" s="196"/>
      <c r="J2841" s="196"/>
      <c r="K2841" s="196"/>
      <c r="L2841" s="197"/>
    </row>
    <row r="2842" spans="6:12">
      <c r="F2842" s="198"/>
      <c r="G2842" s="196"/>
      <c r="H2842" s="196"/>
      <c r="I2842" s="196"/>
      <c r="J2842" s="196"/>
      <c r="K2842" s="196"/>
      <c r="L2842" s="197"/>
    </row>
    <row r="2843" spans="6:12">
      <c r="F2843" s="198"/>
      <c r="G2843" s="196"/>
      <c r="H2843" s="196"/>
      <c r="I2843" s="196"/>
      <c r="J2843" s="196"/>
      <c r="K2843" s="196"/>
      <c r="L2843" s="197"/>
    </row>
    <row r="2844" spans="6:12">
      <c r="F2844" s="198"/>
      <c r="G2844" s="196"/>
      <c r="H2844" s="196"/>
      <c r="I2844" s="196"/>
      <c r="J2844" s="196"/>
      <c r="K2844" s="196"/>
      <c r="L2844" s="197"/>
    </row>
    <row r="2845" spans="6:12">
      <c r="F2845" s="198"/>
      <c r="G2845" s="196"/>
      <c r="H2845" s="196"/>
      <c r="I2845" s="196"/>
      <c r="J2845" s="196"/>
      <c r="K2845" s="196"/>
      <c r="L2845" s="197"/>
    </row>
    <row r="2846" spans="6:12">
      <c r="F2846" s="198"/>
      <c r="G2846" s="196"/>
      <c r="H2846" s="196"/>
      <c r="I2846" s="196"/>
      <c r="J2846" s="196"/>
      <c r="K2846" s="196"/>
      <c r="L2846" s="197"/>
    </row>
    <row r="2847" spans="6:12">
      <c r="F2847" s="198"/>
      <c r="G2847" s="196"/>
      <c r="H2847" s="196"/>
      <c r="I2847" s="196"/>
      <c r="J2847" s="196"/>
      <c r="K2847" s="196"/>
      <c r="L2847" s="197"/>
    </row>
    <row r="2848" spans="6:12">
      <c r="F2848" s="198"/>
      <c r="G2848" s="196"/>
      <c r="H2848" s="196"/>
      <c r="I2848" s="196"/>
      <c r="J2848" s="196"/>
      <c r="K2848" s="196"/>
      <c r="L2848" s="197"/>
    </row>
    <row r="2849" spans="6:12">
      <c r="F2849" s="198"/>
      <c r="G2849" s="196"/>
      <c r="H2849" s="196"/>
      <c r="I2849" s="196"/>
      <c r="J2849" s="196"/>
      <c r="K2849" s="196"/>
      <c r="L2849" s="197"/>
    </row>
    <row r="2850" spans="6:12">
      <c r="F2850" s="198"/>
      <c r="G2850" s="196"/>
      <c r="H2850" s="196"/>
      <c r="I2850" s="196"/>
      <c r="J2850" s="196"/>
      <c r="K2850" s="196"/>
      <c r="L2850" s="197"/>
    </row>
    <row r="2851" spans="6:12">
      <c r="F2851" s="198"/>
      <c r="G2851" s="196"/>
      <c r="H2851" s="196"/>
      <c r="I2851" s="196"/>
      <c r="J2851" s="196"/>
      <c r="K2851" s="196"/>
      <c r="L2851" s="197"/>
    </row>
    <row r="2852" spans="6:12">
      <c r="F2852" s="198"/>
      <c r="G2852" s="196"/>
      <c r="H2852" s="196"/>
      <c r="I2852" s="196"/>
      <c r="J2852" s="196"/>
      <c r="K2852" s="196"/>
      <c r="L2852" s="197"/>
    </row>
    <row r="2853" spans="6:12">
      <c r="F2853" s="198"/>
      <c r="G2853" s="196"/>
      <c r="H2853" s="196"/>
      <c r="I2853" s="196"/>
      <c r="J2853" s="196"/>
      <c r="K2853" s="196"/>
      <c r="L2853" s="197"/>
    </row>
    <row r="2854" spans="6:12">
      <c r="F2854" s="198"/>
      <c r="G2854" s="196"/>
      <c r="H2854" s="196"/>
      <c r="I2854" s="196"/>
      <c r="J2854" s="196"/>
      <c r="K2854" s="196"/>
      <c r="L2854" s="197"/>
    </row>
    <row r="2855" spans="6:12">
      <c r="F2855" s="198"/>
      <c r="G2855" s="196"/>
      <c r="H2855" s="196"/>
      <c r="I2855" s="196"/>
      <c r="J2855" s="196"/>
      <c r="K2855" s="196"/>
      <c r="L2855" s="197"/>
    </row>
    <row r="2856" spans="6:12">
      <c r="F2856" s="198"/>
      <c r="G2856" s="196"/>
      <c r="H2856" s="196"/>
      <c r="I2856" s="196"/>
      <c r="J2856" s="196"/>
      <c r="K2856" s="196"/>
      <c r="L2856" s="197"/>
    </row>
    <row r="2857" spans="6:12">
      <c r="F2857" s="198"/>
      <c r="G2857" s="196"/>
      <c r="H2857" s="196"/>
      <c r="I2857" s="196"/>
      <c r="J2857" s="196"/>
      <c r="K2857" s="196"/>
      <c r="L2857" s="197"/>
    </row>
    <row r="2858" spans="6:12">
      <c r="F2858" s="198"/>
      <c r="G2858" s="196"/>
      <c r="H2858" s="196"/>
      <c r="I2858" s="196"/>
      <c r="J2858" s="196"/>
      <c r="K2858" s="196"/>
      <c r="L2858" s="197"/>
    </row>
    <row r="2859" spans="6:12">
      <c r="F2859" s="198"/>
      <c r="G2859" s="196"/>
      <c r="H2859" s="196"/>
      <c r="I2859" s="196"/>
      <c r="J2859" s="196"/>
      <c r="K2859" s="196"/>
      <c r="L2859" s="197"/>
    </row>
    <row r="2860" spans="6:12">
      <c r="F2860" s="198"/>
      <c r="G2860" s="196"/>
      <c r="H2860" s="196"/>
      <c r="I2860" s="196"/>
      <c r="J2860" s="196"/>
      <c r="K2860" s="196"/>
      <c r="L2860" s="197"/>
    </row>
    <row r="2861" spans="6:12">
      <c r="F2861" s="198"/>
      <c r="G2861" s="196"/>
      <c r="H2861" s="196"/>
      <c r="I2861" s="196"/>
      <c r="J2861" s="196"/>
      <c r="K2861" s="196"/>
      <c r="L2861" s="197"/>
    </row>
    <row r="2862" spans="6:12">
      <c r="F2862" s="198"/>
      <c r="G2862" s="196"/>
      <c r="H2862" s="196"/>
      <c r="I2862" s="196"/>
      <c r="J2862" s="196"/>
      <c r="K2862" s="196"/>
      <c r="L2862" s="197"/>
    </row>
    <row r="2863" spans="6:12">
      <c r="F2863" s="198"/>
      <c r="G2863" s="196"/>
      <c r="H2863" s="196"/>
      <c r="I2863" s="196"/>
      <c r="J2863" s="196"/>
      <c r="K2863" s="196"/>
      <c r="L2863" s="197"/>
    </row>
    <row r="2864" spans="6:12">
      <c r="F2864" s="198"/>
      <c r="G2864" s="196"/>
      <c r="H2864" s="196"/>
      <c r="I2864" s="196"/>
      <c r="J2864" s="196"/>
      <c r="K2864" s="196"/>
      <c r="L2864" s="197"/>
    </row>
    <row r="2865" spans="6:12">
      <c r="F2865" s="198"/>
      <c r="G2865" s="196"/>
      <c r="H2865" s="196"/>
      <c r="I2865" s="196"/>
      <c r="J2865" s="196"/>
      <c r="K2865" s="196"/>
      <c r="L2865" s="197"/>
    </row>
    <row r="2866" spans="6:12">
      <c r="F2866" s="198"/>
      <c r="G2866" s="196"/>
      <c r="H2866" s="196"/>
      <c r="I2866" s="196"/>
      <c r="J2866" s="196"/>
      <c r="K2866" s="196"/>
      <c r="L2866" s="197"/>
    </row>
    <row r="2867" spans="6:12">
      <c r="F2867" s="198"/>
      <c r="G2867" s="196"/>
      <c r="H2867" s="196"/>
      <c r="I2867" s="196"/>
      <c r="J2867" s="196"/>
      <c r="K2867" s="196"/>
      <c r="L2867" s="197"/>
    </row>
    <row r="2868" spans="6:12">
      <c r="F2868" s="198"/>
      <c r="G2868" s="196"/>
      <c r="H2868" s="196"/>
      <c r="I2868" s="196"/>
      <c r="J2868" s="196"/>
      <c r="K2868" s="196"/>
      <c r="L2868" s="197"/>
    </row>
    <row r="2869" spans="6:12">
      <c r="F2869" s="198"/>
      <c r="G2869" s="196"/>
      <c r="H2869" s="196"/>
      <c r="I2869" s="196"/>
      <c r="J2869" s="196"/>
      <c r="K2869" s="196"/>
      <c r="L2869" s="197"/>
    </row>
    <row r="2870" spans="6:12">
      <c r="F2870" s="198"/>
      <c r="G2870" s="196"/>
      <c r="H2870" s="196"/>
      <c r="I2870" s="196"/>
      <c r="J2870" s="196"/>
      <c r="K2870" s="196"/>
      <c r="L2870" s="197"/>
    </row>
    <row r="2871" spans="6:12">
      <c r="F2871" s="198"/>
      <c r="G2871" s="196"/>
      <c r="H2871" s="196"/>
      <c r="I2871" s="196"/>
      <c r="J2871" s="196"/>
      <c r="K2871" s="196"/>
      <c r="L2871" s="197"/>
    </row>
    <row r="2872" spans="6:12">
      <c r="F2872" s="198"/>
      <c r="G2872" s="196"/>
      <c r="H2872" s="196"/>
      <c r="I2872" s="196"/>
      <c r="J2872" s="196"/>
      <c r="K2872" s="196"/>
      <c r="L2872" s="197"/>
    </row>
    <row r="2873" spans="6:12">
      <c r="F2873" s="198"/>
      <c r="G2873" s="196"/>
      <c r="H2873" s="196"/>
      <c r="I2873" s="196"/>
      <c r="J2873" s="196"/>
      <c r="K2873" s="196"/>
      <c r="L2873" s="197"/>
    </row>
    <row r="2874" spans="6:12">
      <c r="F2874" s="198"/>
      <c r="G2874" s="196"/>
      <c r="H2874" s="196"/>
      <c r="I2874" s="196"/>
      <c r="J2874" s="196"/>
      <c r="K2874" s="196"/>
      <c r="L2874" s="197"/>
    </row>
    <row r="2875" spans="6:12">
      <c r="F2875" s="198"/>
      <c r="G2875" s="196"/>
      <c r="H2875" s="196"/>
      <c r="I2875" s="196"/>
      <c r="J2875" s="196"/>
      <c r="K2875" s="196"/>
      <c r="L2875" s="197"/>
    </row>
    <row r="2876" spans="6:12">
      <c r="F2876" s="198"/>
      <c r="G2876" s="196"/>
      <c r="H2876" s="196"/>
      <c r="I2876" s="196"/>
      <c r="J2876" s="196"/>
      <c r="K2876" s="196"/>
      <c r="L2876" s="197"/>
    </row>
    <row r="2877" spans="6:12">
      <c r="F2877" s="198"/>
      <c r="G2877" s="196"/>
      <c r="H2877" s="196"/>
      <c r="I2877" s="196"/>
      <c r="J2877" s="196"/>
      <c r="K2877" s="196"/>
      <c r="L2877" s="197"/>
    </row>
    <row r="2878" spans="6:12">
      <c r="F2878" s="198"/>
      <c r="G2878" s="196"/>
      <c r="H2878" s="196"/>
      <c r="I2878" s="196"/>
      <c r="J2878" s="196"/>
      <c r="K2878" s="196"/>
      <c r="L2878" s="197"/>
    </row>
    <row r="2879" spans="6:12">
      <c r="F2879" s="198"/>
      <c r="G2879" s="196"/>
      <c r="H2879" s="196"/>
      <c r="I2879" s="196"/>
      <c r="J2879" s="196"/>
      <c r="K2879" s="196"/>
      <c r="L2879" s="197"/>
    </row>
    <row r="2880" spans="6:12">
      <c r="F2880" s="198"/>
      <c r="G2880" s="196"/>
      <c r="H2880" s="196"/>
      <c r="I2880" s="196"/>
      <c r="J2880" s="196"/>
      <c r="K2880" s="196"/>
      <c r="L2880" s="197"/>
    </row>
    <row r="2881" spans="6:12">
      <c r="F2881" s="198"/>
      <c r="G2881" s="196"/>
      <c r="H2881" s="196"/>
      <c r="I2881" s="196"/>
      <c r="J2881" s="196"/>
      <c r="K2881" s="196"/>
      <c r="L2881" s="197"/>
    </row>
    <row r="2882" spans="6:12">
      <c r="F2882" s="198"/>
      <c r="G2882" s="196"/>
      <c r="H2882" s="196"/>
      <c r="I2882" s="196"/>
      <c r="J2882" s="196"/>
      <c r="K2882" s="196"/>
      <c r="L2882" s="197"/>
    </row>
    <row r="2883" spans="6:12">
      <c r="F2883" s="198"/>
      <c r="G2883" s="196"/>
      <c r="H2883" s="196"/>
      <c r="I2883" s="196"/>
      <c r="J2883" s="196"/>
      <c r="K2883" s="196"/>
      <c r="L2883" s="197"/>
    </row>
    <row r="2884" spans="6:12">
      <c r="F2884" s="198"/>
      <c r="G2884" s="196"/>
      <c r="H2884" s="196"/>
      <c r="I2884" s="196"/>
      <c r="J2884" s="196"/>
      <c r="K2884" s="196"/>
      <c r="L2884" s="197"/>
    </row>
    <row r="2885" spans="6:12">
      <c r="F2885" s="198"/>
      <c r="G2885" s="196"/>
      <c r="H2885" s="196"/>
      <c r="I2885" s="196"/>
      <c r="J2885" s="196"/>
      <c r="K2885" s="196"/>
      <c r="L2885" s="197"/>
    </row>
    <row r="2886" spans="6:12">
      <c r="F2886" s="198"/>
      <c r="G2886" s="196"/>
      <c r="H2886" s="196"/>
      <c r="I2886" s="196"/>
      <c r="J2886" s="196"/>
      <c r="K2886" s="196"/>
      <c r="L2886" s="197"/>
    </row>
    <row r="2887" spans="6:12">
      <c r="F2887" s="198"/>
      <c r="G2887" s="196"/>
      <c r="H2887" s="196"/>
      <c r="I2887" s="196"/>
      <c r="J2887" s="196"/>
      <c r="K2887" s="196"/>
      <c r="L2887" s="197"/>
    </row>
    <row r="2888" spans="6:12">
      <c r="F2888" s="198"/>
      <c r="G2888" s="196"/>
      <c r="H2888" s="196"/>
      <c r="I2888" s="196"/>
      <c r="J2888" s="196"/>
      <c r="K2888" s="196"/>
      <c r="L2888" s="197"/>
    </row>
    <row r="2889" spans="6:12">
      <c r="F2889" s="198"/>
      <c r="G2889" s="196"/>
      <c r="H2889" s="196"/>
      <c r="I2889" s="196"/>
      <c r="J2889" s="196"/>
      <c r="K2889" s="196"/>
      <c r="L2889" s="197"/>
    </row>
    <row r="2890" spans="6:12">
      <c r="F2890" s="198"/>
      <c r="G2890" s="196"/>
      <c r="H2890" s="196"/>
      <c r="I2890" s="196"/>
      <c r="J2890" s="196"/>
      <c r="K2890" s="196"/>
      <c r="L2890" s="197"/>
    </row>
    <row r="2891" spans="6:12">
      <c r="F2891" s="198"/>
      <c r="G2891" s="196"/>
      <c r="H2891" s="196"/>
      <c r="I2891" s="196"/>
      <c r="J2891" s="196"/>
      <c r="K2891" s="196"/>
      <c r="L2891" s="197"/>
    </row>
    <row r="2892" spans="6:12">
      <c r="F2892" s="198"/>
      <c r="G2892" s="196"/>
      <c r="H2892" s="196"/>
      <c r="I2892" s="196"/>
      <c r="J2892" s="196"/>
      <c r="K2892" s="196"/>
      <c r="L2892" s="197"/>
    </row>
    <row r="2893" spans="6:12">
      <c r="F2893" s="198"/>
      <c r="G2893" s="196"/>
      <c r="H2893" s="196"/>
      <c r="I2893" s="196"/>
      <c r="J2893" s="196"/>
      <c r="K2893" s="196"/>
      <c r="L2893" s="197"/>
    </row>
    <row r="2894" spans="6:12">
      <c r="F2894" s="198"/>
      <c r="G2894" s="196"/>
      <c r="H2894" s="196"/>
      <c r="I2894" s="196"/>
      <c r="J2894" s="196"/>
      <c r="K2894" s="196"/>
      <c r="L2894" s="197"/>
    </row>
    <row r="2895" spans="6:12">
      <c r="F2895" s="198"/>
      <c r="G2895" s="196"/>
      <c r="H2895" s="196"/>
      <c r="I2895" s="196"/>
      <c r="J2895" s="196"/>
      <c r="K2895" s="196"/>
      <c r="L2895" s="197"/>
    </row>
    <row r="2896" spans="6:12">
      <c r="F2896" s="198"/>
      <c r="G2896" s="196"/>
      <c r="H2896" s="196"/>
      <c r="I2896" s="196"/>
      <c r="J2896" s="196"/>
      <c r="K2896" s="196"/>
      <c r="L2896" s="197"/>
    </row>
    <row r="2897" spans="6:12">
      <c r="F2897" s="198"/>
      <c r="G2897" s="196"/>
      <c r="H2897" s="196"/>
      <c r="I2897" s="196"/>
      <c r="J2897" s="196"/>
      <c r="K2897" s="196"/>
      <c r="L2897" s="197"/>
    </row>
    <row r="2898" spans="6:12">
      <c r="F2898" s="198"/>
      <c r="G2898" s="196"/>
      <c r="H2898" s="196"/>
      <c r="I2898" s="196"/>
      <c r="J2898" s="196"/>
      <c r="K2898" s="196"/>
      <c r="L2898" s="197"/>
    </row>
    <row r="2899" spans="6:12">
      <c r="F2899" s="198"/>
      <c r="G2899" s="196"/>
      <c r="H2899" s="196"/>
      <c r="I2899" s="196"/>
      <c r="J2899" s="196"/>
      <c r="K2899" s="196"/>
      <c r="L2899" s="197"/>
    </row>
    <row r="2900" spans="6:12">
      <c r="F2900" s="198"/>
      <c r="G2900" s="196"/>
      <c r="H2900" s="196"/>
      <c r="I2900" s="196"/>
      <c r="J2900" s="196"/>
      <c r="K2900" s="196"/>
      <c r="L2900" s="197"/>
    </row>
    <row r="2901" spans="6:12">
      <c r="F2901" s="198"/>
      <c r="G2901" s="196"/>
      <c r="H2901" s="196"/>
      <c r="I2901" s="196"/>
      <c r="J2901" s="196"/>
      <c r="K2901" s="196"/>
      <c r="L2901" s="197"/>
    </row>
    <row r="2902" spans="6:12">
      <c r="F2902" s="198"/>
      <c r="G2902" s="196"/>
      <c r="H2902" s="196"/>
      <c r="I2902" s="196"/>
      <c r="J2902" s="196"/>
      <c r="K2902" s="196"/>
      <c r="L2902" s="197"/>
    </row>
    <row r="2903" spans="6:12">
      <c r="F2903" s="198"/>
      <c r="G2903" s="196"/>
      <c r="H2903" s="196"/>
      <c r="I2903" s="196"/>
      <c r="J2903" s="196"/>
      <c r="K2903" s="196"/>
      <c r="L2903" s="197"/>
    </row>
    <row r="2904" spans="6:12">
      <c r="F2904" s="198"/>
      <c r="G2904" s="196"/>
      <c r="H2904" s="196"/>
      <c r="I2904" s="196"/>
      <c r="J2904" s="196"/>
      <c r="K2904" s="196"/>
      <c r="L2904" s="197"/>
    </row>
    <row r="2905" spans="6:12">
      <c r="F2905" s="198"/>
      <c r="G2905" s="196"/>
      <c r="H2905" s="196"/>
      <c r="I2905" s="196"/>
      <c r="J2905" s="196"/>
      <c r="K2905" s="196"/>
      <c r="L2905" s="197"/>
    </row>
    <row r="2906" spans="6:12">
      <c r="F2906" s="198"/>
      <c r="G2906" s="196"/>
      <c r="H2906" s="196"/>
      <c r="I2906" s="196"/>
      <c r="J2906" s="196"/>
      <c r="K2906" s="196"/>
      <c r="L2906" s="197"/>
    </row>
    <row r="2907" spans="6:12">
      <c r="F2907" s="198"/>
      <c r="G2907" s="196"/>
      <c r="H2907" s="196"/>
      <c r="I2907" s="196"/>
      <c r="J2907" s="196"/>
      <c r="K2907" s="196"/>
      <c r="L2907" s="197"/>
    </row>
    <row r="2908" spans="6:12">
      <c r="F2908" s="198"/>
      <c r="G2908" s="196"/>
      <c r="H2908" s="196"/>
      <c r="I2908" s="196"/>
      <c r="J2908" s="196"/>
      <c r="K2908" s="196"/>
      <c r="L2908" s="197"/>
    </row>
    <row r="2909" spans="6:12">
      <c r="F2909" s="198"/>
      <c r="G2909" s="196"/>
      <c r="H2909" s="196"/>
      <c r="I2909" s="196"/>
      <c r="J2909" s="196"/>
      <c r="K2909" s="196"/>
      <c r="L2909" s="197"/>
    </row>
    <row r="2910" spans="6:12">
      <c r="F2910" s="198"/>
      <c r="G2910" s="196"/>
      <c r="H2910" s="196"/>
      <c r="I2910" s="196"/>
      <c r="J2910" s="196"/>
      <c r="K2910" s="196"/>
      <c r="L2910" s="197"/>
    </row>
    <row r="2911" spans="6:12">
      <c r="F2911" s="198"/>
      <c r="G2911" s="196"/>
      <c r="H2911" s="196"/>
      <c r="I2911" s="196"/>
      <c r="J2911" s="196"/>
      <c r="K2911" s="196"/>
      <c r="L2911" s="197"/>
    </row>
    <row r="2912" spans="6:12">
      <c r="F2912" s="198"/>
      <c r="G2912" s="196"/>
      <c r="H2912" s="196"/>
      <c r="I2912" s="196"/>
      <c r="J2912" s="196"/>
      <c r="K2912" s="196"/>
      <c r="L2912" s="197"/>
    </row>
    <row r="2913" spans="6:12">
      <c r="F2913" s="198"/>
      <c r="G2913" s="196"/>
      <c r="H2913" s="196"/>
      <c r="I2913" s="196"/>
      <c r="J2913" s="196"/>
      <c r="K2913" s="196"/>
      <c r="L2913" s="197"/>
    </row>
    <row r="2914" spans="6:12">
      <c r="F2914" s="198"/>
      <c r="G2914" s="196"/>
      <c r="H2914" s="196"/>
      <c r="I2914" s="196"/>
      <c r="J2914" s="196"/>
      <c r="K2914" s="196"/>
      <c r="L2914" s="197"/>
    </row>
    <row r="2915" spans="6:12">
      <c r="F2915" s="198"/>
      <c r="G2915" s="196"/>
      <c r="H2915" s="196"/>
      <c r="I2915" s="196"/>
      <c r="J2915" s="196"/>
      <c r="K2915" s="196"/>
      <c r="L2915" s="197"/>
    </row>
    <row r="2916" spans="6:12">
      <c r="F2916" s="198"/>
      <c r="G2916" s="196"/>
      <c r="H2916" s="196"/>
      <c r="I2916" s="196"/>
      <c r="J2916" s="196"/>
      <c r="K2916" s="196"/>
      <c r="L2916" s="197"/>
    </row>
    <row r="2917" spans="6:12">
      <c r="F2917" s="198"/>
      <c r="G2917" s="196"/>
      <c r="H2917" s="196"/>
      <c r="I2917" s="196"/>
      <c r="J2917" s="196"/>
      <c r="K2917" s="196"/>
      <c r="L2917" s="197"/>
    </row>
    <row r="2918" spans="6:12">
      <c r="F2918" s="198"/>
      <c r="G2918" s="196"/>
      <c r="H2918" s="196"/>
      <c r="I2918" s="196"/>
      <c r="J2918" s="196"/>
      <c r="K2918" s="196"/>
      <c r="L2918" s="197"/>
    </row>
    <row r="2919" spans="6:12">
      <c r="F2919" s="198"/>
      <c r="G2919" s="196"/>
      <c r="H2919" s="196"/>
      <c r="I2919" s="196"/>
      <c r="J2919" s="196"/>
      <c r="K2919" s="196"/>
      <c r="L2919" s="197"/>
    </row>
    <row r="2920" spans="6:12">
      <c r="F2920" s="198"/>
      <c r="G2920" s="196"/>
      <c r="H2920" s="196"/>
      <c r="I2920" s="196"/>
      <c r="J2920" s="196"/>
      <c r="K2920" s="196"/>
      <c r="L2920" s="197"/>
    </row>
    <row r="2921" spans="6:12">
      <c r="F2921" s="198"/>
      <c r="G2921" s="196"/>
      <c r="H2921" s="196"/>
      <c r="I2921" s="196"/>
      <c r="J2921" s="196"/>
      <c r="K2921" s="196"/>
      <c r="L2921" s="197"/>
    </row>
    <row r="2922" spans="6:12">
      <c r="F2922" s="198"/>
      <c r="G2922" s="196"/>
      <c r="H2922" s="196"/>
      <c r="I2922" s="196"/>
      <c r="J2922" s="196"/>
      <c r="K2922" s="196"/>
      <c r="L2922" s="197"/>
    </row>
    <row r="2923" spans="6:12">
      <c r="F2923" s="198"/>
      <c r="G2923" s="196"/>
      <c r="H2923" s="196"/>
      <c r="I2923" s="196"/>
      <c r="J2923" s="196"/>
      <c r="K2923" s="196"/>
      <c r="L2923" s="197"/>
    </row>
    <row r="2924" spans="6:12">
      <c r="F2924" s="198"/>
      <c r="G2924" s="196"/>
      <c r="H2924" s="196"/>
      <c r="I2924" s="196"/>
      <c r="J2924" s="196"/>
      <c r="K2924" s="196"/>
      <c r="L2924" s="197"/>
    </row>
    <row r="2925" spans="6:12">
      <c r="F2925" s="198"/>
      <c r="G2925" s="196"/>
      <c r="H2925" s="196"/>
      <c r="I2925" s="196"/>
      <c r="J2925" s="196"/>
      <c r="K2925" s="196"/>
      <c r="L2925" s="197"/>
    </row>
    <row r="2926" spans="6:12">
      <c r="F2926" s="198"/>
      <c r="G2926" s="196"/>
      <c r="H2926" s="196"/>
      <c r="I2926" s="196"/>
      <c r="J2926" s="196"/>
      <c r="K2926" s="196"/>
      <c r="L2926" s="197"/>
    </row>
    <row r="2927" spans="6:12">
      <c r="F2927" s="198"/>
      <c r="G2927" s="196"/>
      <c r="H2927" s="196"/>
      <c r="I2927" s="196"/>
      <c r="J2927" s="196"/>
      <c r="K2927" s="196"/>
      <c r="L2927" s="197"/>
    </row>
    <row r="2928" spans="6:12">
      <c r="F2928" s="198"/>
      <c r="G2928" s="196"/>
      <c r="H2928" s="196"/>
      <c r="I2928" s="196"/>
      <c r="J2928" s="196"/>
      <c r="K2928" s="196"/>
      <c r="L2928" s="197"/>
    </row>
    <row r="2929" spans="6:12">
      <c r="F2929" s="198"/>
      <c r="G2929" s="196"/>
      <c r="H2929" s="196"/>
      <c r="I2929" s="196"/>
      <c r="J2929" s="196"/>
      <c r="K2929" s="196"/>
      <c r="L2929" s="197"/>
    </row>
    <row r="2930" spans="6:12">
      <c r="F2930" s="198"/>
      <c r="G2930" s="196"/>
      <c r="H2930" s="196"/>
      <c r="I2930" s="196"/>
      <c r="J2930" s="196"/>
      <c r="K2930" s="196"/>
      <c r="L2930" s="197"/>
    </row>
    <row r="2931" spans="6:12">
      <c r="F2931" s="198"/>
      <c r="G2931" s="196"/>
      <c r="H2931" s="196"/>
      <c r="I2931" s="196"/>
      <c r="J2931" s="196"/>
      <c r="K2931" s="196"/>
      <c r="L2931" s="197"/>
    </row>
    <row r="2932" spans="6:12">
      <c r="F2932" s="198"/>
      <c r="G2932" s="196"/>
      <c r="H2932" s="196"/>
      <c r="I2932" s="196"/>
      <c r="J2932" s="196"/>
      <c r="K2932" s="196"/>
      <c r="L2932" s="197"/>
    </row>
    <row r="2933" spans="6:12">
      <c r="F2933" s="198"/>
      <c r="G2933" s="196"/>
      <c r="H2933" s="196"/>
      <c r="I2933" s="196"/>
      <c r="J2933" s="196"/>
      <c r="K2933" s="196"/>
      <c r="L2933" s="197"/>
    </row>
    <row r="2934" spans="6:12">
      <c r="F2934" s="198"/>
      <c r="G2934" s="196"/>
      <c r="H2934" s="196"/>
      <c r="I2934" s="196"/>
      <c r="J2934" s="196"/>
      <c r="K2934" s="196"/>
      <c r="L2934" s="197"/>
    </row>
    <row r="2935" spans="6:12">
      <c r="F2935" s="198"/>
      <c r="G2935" s="196"/>
      <c r="H2935" s="196"/>
      <c r="I2935" s="196"/>
      <c r="J2935" s="196"/>
      <c r="K2935" s="196"/>
      <c r="L2935" s="197"/>
    </row>
    <row r="2936" spans="6:12">
      <c r="F2936" s="198"/>
      <c r="G2936" s="196"/>
      <c r="H2936" s="196"/>
      <c r="I2936" s="196"/>
      <c r="J2936" s="196"/>
      <c r="K2936" s="196"/>
      <c r="L2936" s="197"/>
    </row>
    <row r="2937" spans="6:12">
      <c r="F2937" s="198"/>
      <c r="G2937" s="196"/>
      <c r="H2937" s="196"/>
      <c r="I2937" s="196"/>
      <c r="J2937" s="196"/>
      <c r="K2937" s="196"/>
      <c r="L2937" s="197"/>
    </row>
    <row r="2938" spans="6:12">
      <c r="F2938" s="198"/>
      <c r="G2938" s="196"/>
      <c r="H2938" s="196"/>
      <c r="I2938" s="196"/>
      <c r="J2938" s="196"/>
      <c r="K2938" s="196"/>
      <c r="L2938" s="197"/>
    </row>
    <row r="2939" spans="6:12">
      <c r="F2939" s="198"/>
      <c r="G2939" s="196"/>
      <c r="H2939" s="196"/>
      <c r="I2939" s="196"/>
      <c r="J2939" s="196"/>
      <c r="K2939" s="196"/>
      <c r="L2939" s="197"/>
    </row>
    <row r="2940" spans="6:12">
      <c r="F2940" s="198"/>
      <c r="G2940" s="196"/>
      <c r="H2940" s="196"/>
      <c r="I2940" s="196"/>
      <c r="J2940" s="196"/>
      <c r="K2940" s="196"/>
      <c r="L2940" s="197"/>
    </row>
    <row r="2941" spans="6:12">
      <c r="F2941" s="198"/>
      <c r="G2941" s="196"/>
      <c r="H2941" s="196"/>
      <c r="I2941" s="196"/>
      <c r="J2941" s="196"/>
      <c r="K2941" s="196"/>
      <c r="L2941" s="197"/>
    </row>
    <row r="2942" spans="6:12">
      <c r="F2942" s="198"/>
      <c r="G2942" s="196"/>
      <c r="H2942" s="196"/>
      <c r="I2942" s="196"/>
      <c r="J2942" s="196"/>
      <c r="K2942" s="196"/>
      <c r="L2942" s="197"/>
    </row>
    <row r="2943" spans="6:12">
      <c r="F2943" s="198"/>
      <c r="G2943" s="196"/>
      <c r="H2943" s="196"/>
      <c r="I2943" s="196"/>
      <c r="J2943" s="196"/>
      <c r="K2943" s="196"/>
      <c r="L2943" s="197"/>
    </row>
    <row r="2944" spans="6:12">
      <c r="F2944" s="198"/>
      <c r="G2944" s="196"/>
      <c r="H2944" s="196"/>
      <c r="I2944" s="196"/>
      <c r="J2944" s="196"/>
      <c r="K2944" s="196"/>
      <c r="L2944" s="197"/>
    </row>
    <row r="2945" spans="6:12">
      <c r="F2945" s="198"/>
      <c r="G2945" s="196"/>
      <c r="H2945" s="196"/>
      <c r="I2945" s="196"/>
      <c r="J2945" s="196"/>
      <c r="K2945" s="196"/>
      <c r="L2945" s="197"/>
    </row>
    <row r="2946" spans="6:12">
      <c r="F2946" s="198"/>
      <c r="G2946" s="196"/>
      <c r="H2946" s="196"/>
      <c r="I2946" s="196"/>
      <c r="J2946" s="196"/>
      <c r="K2946" s="196"/>
      <c r="L2946" s="197"/>
    </row>
    <row r="2947" spans="6:12">
      <c r="F2947" s="198"/>
      <c r="G2947" s="196"/>
      <c r="H2947" s="196"/>
      <c r="I2947" s="196"/>
      <c r="J2947" s="196"/>
      <c r="K2947" s="196"/>
      <c r="L2947" s="197"/>
    </row>
    <row r="2948" spans="6:12">
      <c r="F2948" s="198"/>
      <c r="G2948" s="196"/>
      <c r="H2948" s="196"/>
      <c r="I2948" s="196"/>
      <c r="J2948" s="196"/>
      <c r="K2948" s="196"/>
      <c r="L2948" s="197"/>
    </row>
    <row r="2949" spans="6:12">
      <c r="F2949" s="198"/>
      <c r="G2949" s="196"/>
      <c r="H2949" s="196"/>
      <c r="I2949" s="196"/>
      <c r="J2949" s="196"/>
      <c r="K2949" s="196"/>
      <c r="L2949" s="197"/>
    </row>
    <row r="2950" spans="6:12">
      <c r="F2950" s="198"/>
      <c r="G2950" s="196"/>
      <c r="H2950" s="196"/>
      <c r="I2950" s="196"/>
      <c r="J2950" s="196"/>
      <c r="K2950" s="196"/>
      <c r="L2950" s="197"/>
    </row>
    <row r="2951" spans="6:12">
      <c r="F2951" s="198"/>
      <c r="G2951" s="196"/>
      <c r="H2951" s="196"/>
      <c r="I2951" s="196"/>
      <c r="J2951" s="196"/>
      <c r="K2951" s="196"/>
      <c r="L2951" s="197"/>
    </row>
    <row r="2952" spans="6:12">
      <c r="F2952" s="198"/>
      <c r="G2952" s="196"/>
      <c r="H2952" s="196"/>
      <c r="I2952" s="196"/>
      <c r="J2952" s="196"/>
      <c r="K2952" s="196"/>
      <c r="L2952" s="197"/>
    </row>
    <row r="2953" spans="6:12">
      <c r="F2953" s="198"/>
      <c r="G2953" s="196"/>
      <c r="H2953" s="196"/>
      <c r="I2953" s="196"/>
      <c r="J2953" s="196"/>
      <c r="K2953" s="196"/>
      <c r="L2953" s="197"/>
    </row>
    <row r="2954" spans="6:12">
      <c r="F2954" s="198"/>
      <c r="G2954" s="196"/>
      <c r="H2954" s="196"/>
      <c r="I2954" s="196"/>
      <c r="J2954" s="196"/>
      <c r="K2954" s="196"/>
      <c r="L2954" s="197"/>
    </row>
    <row r="2955" spans="6:12">
      <c r="F2955" s="198"/>
      <c r="G2955" s="196"/>
      <c r="H2955" s="196"/>
      <c r="I2955" s="196"/>
      <c r="J2955" s="196"/>
      <c r="K2955" s="196"/>
      <c r="L2955" s="197"/>
    </row>
    <row r="2956" spans="6:12">
      <c r="F2956" s="198"/>
      <c r="G2956" s="196"/>
      <c r="H2956" s="196"/>
      <c r="I2956" s="196"/>
      <c r="J2956" s="196"/>
      <c r="K2956" s="196"/>
      <c r="L2956" s="197"/>
    </row>
    <row r="2957" spans="6:12">
      <c r="F2957" s="198"/>
      <c r="G2957" s="196"/>
      <c r="H2957" s="196"/>
      <c r="I2957" s="196"/>
      <c r="J2957" s="196"/>
      <c r="K2957" s="196"/>
      <c r="L2957" s="197"/>
    </row>
    <row r="2958" spans="6:12">
      <c r="F2958" s="198"/>
      <c r="G2958" s="196"/>
      <c r="H2958" s="196"/>
      <c r="I2958" s="196"/>
      <c r="J2958" s="196"/>
      <c r="K2958" s="196"/>
      <c r="L2958" s="197"/>
    </row>
    <row r="2959" spans="6:12">
      <c r="F2959" s="198"/>
      <c r="G2959" s="196"/>
      <c r="H2959" s="196"/>
      <c r="I2959" s="196"/>
      <c r="J2959" s="196"/>
      <c r="K2959" s="196"/>
      <c r="L2959" s="197"/>
    </row>
    <row r="2960" spans="6:12">
      <c r="F2960" s="198"/>
      <c r="G2960" s="196"/>
      <c r="H2960" s="196"/>
      <c r="I2960" s="196"/>
      <c r="J2960" s="196"/>
      <c r="K2960" s="196"/>
      <c r="L2960" s="197"/>
    </row>
    <row r="2961" spans="6:12">
      <c r="F2961" s="198"/>
      <c r="G2961" s="196"/>
      <c r="H2961" s="196"/>
      <c r="I2961" s="196"/>
      <c r="J2961" s="196"/>
      <c r="K2961" s="196"/>
      <c r="L2961" s="197"/>
    </row>
    <row r="2962" spans="6:12">
      <c r="F2962" s="198"/>
      <c r="G2962" s="196"/>
      <c r="H2962" s="196"/>
      <c r="I2962" s="196"/>
      <c r="J2962" s="196"/>
      <c r="K2962" s="196"/>
      <c r="L2962" s="197"/>
    </row>
    <row r="2963" spans="6:12">
      <c r="F2963" s="198"/>
      <c r="G2963" s="196"/>
      <c r="H2963" s="196"/>
      <c r="I2963" s="196"/>
      <c r="J2963" s="196"/>
      <c r="K2963" s="196"/>
      <c r="L2963" s="197"/>
    </row>
    <row r="2964" spans="6:12">
      <c r="F2964" s="198"/>
      <c r="G2964" s="196"/>
      <c r="H2964" s="196"/>
      <c r="I2964" s="196"/>
      <c r="J2964" s="196"/>
      <c r="K2964" s="196"/>
      <c r="L2964" s="197"/>
    </row>
    <row r="2965" spans="6:12">
      <c r="F2965" s="198"/>
      <c r="G2965" s="196"/>
      <c r="H2965" s="196"/>
      <c r="I2965" s="196"/>
      <c r="J2965" s="196"/>
      <c r="K2965" s="196"/>
      <c r="L2965" s="197"/>
    </row>
    <row r="2966" spans="6:12">
      <c r="F2966" s="198"/>
      <c r="G2966" s="196"/>
      <c r="H2966" s="196"/>
      <c r="I2966" s="196"/>
      <c r="J2966" s="196"/>
      <c r="K2966" s="196"/>
      <c r="L2966" s="197"/>
    </row>
    <row r="2967" spans="6:12">
      <c r="F2967" s="198"/>
      <c r="G2967" s="196"/>
      <c r="H2967" s="196"/>
      <c r="I2967" s="196"/>
      <c r="J2967" s="196"/>
      <c r="K2967" s="196"/>
      <c r="L2967" s="197"/>
    </row>
    <row r="2968" spans="6:12">
      <c r="F2968" s="198"/>
      <c r="G2968" s="196"/>
      <c r="H2968" s="196"/>
      <c r="I2968" s="196"/>
      <c r="J2968" s="196"/>
      <c r="K2968" s="196"/>
      <c r="L2968" s="197"/>
    </row>
    <row r="2969" spans="6:12">
      <c r="F2969" s="198"/>
      <c r="G2969" s="196"/>
      <c r="H2969" s="196"/>
      <c r="I2969" s="196"/>
      <c r="J2969" s="196"/>
      <c r="K2969" s="196"/>
      <c r="L2969" s="197"/>
    </row>
    <row r="2970" spans="6:12">
      <c r="F2970" s="198"/>
      <c r="G2970" s="196"/>
      <c r="H2970" s="196"/>
      <c r="I2970" s="196"/>
      <c r="J2970" s="196"/>
      <c r="K2970" s="196"/>
      <c r="L2970" s="197"/>
    </row>
    <row r="2971" spans="6:12">
      <c r="F2971" s="198"/>
      <c r="G2971" s="196"/>
      <c r="H2971" s="196"/>
      <c r="I2971" s="196"/>
      <c r="J2971" s="196"/>
      <c r="K2971" s="196"/>
      <c r="L2971" s="197"/>
    </row>
    <row r="2972" spans="6:12">
      <c r="F2972" s="198"/>
      <c r="G2972" s="196"/>
      <c r="H2972" s="196"/>
      <c r="I2972" s="196"/>
      <c r="J2972" s="196"/>
      <c r="K2972" s="196"/>
      <c r="L2972" s="197"/>
    </row>
    <row r="2973" spans="6:12">
      <c r="F2973" s="198"/>
      <c r="G2973" s="196"/>
      <c r="H2973" s="196"/>
      <c r="I2973" s="196"/>
      <c r="J2973" s="196"/>
      <c r="K2973" s="196"/>
      <c r="L2973" s="197"/>
    </row>
    <row r="2974" spans="6:12">
      <c r="F2974" s="198"/>
      <c r="G2974" s="196"/>
      <c r="H2974" s="196"/>
      <c r="I2974" s="196"/>
      <c r="J2974" s="196"/>
      <c r="K2974" s="196"/>
      <c r="L2974" s="197"/>
    </row>
    <row r="2975" spans="6:12">
      <c r="F2975" s="198"/>
      <c r="G2975" s="196"/>
      <c r="H2975" s="196"/>
      <c r="I2975" s="196"/>
      <c r="J2975" s="196"/>
      <c r="K2975" s="196"/>
      <c r="L2975" s="197"/>
    </row>
    <row r="2976" spans="6:12">
      <c r="F2976" s="198"/>
      <c r="G2976" s="196"/>
      <c r="H2976" s="196"/>
      <c r="I2976" s="196"/>
      <c r="J2976" s="196"/>
      <c r="K2976" s="196"/>
      <c r="L2976" s="197"/>
    </row>
    <row r="2977" spans="6:12">
      <c r="F2977" s="198"/>
      <c r="G2977" s="196"/>
      <c r="H2977" s="196"/>
      <c r="I2977" s="196"/>
      <c r="J2977" s="196"/>
      <c r="K2977" s="196"/>
      <c r="L2977" s="197"/>
    </row>
    <row r="2978" spans="6:12">
      <c r="F2978" s="198"/>
      <c r="G2978" s="196"/>
      <c r="H2978" s="196"/>
      <c r="I2978" s="196"/>
      <c r="J2978" s="196"/>
      <c r="K2978" s="196"/>
      <c r="L2978" s="197"/>
    </row>
    <row r="2979" spans="6:12">
      <c r="F2979" s="198"/>
      <c r="G2979" s="196"/>
      <c r="H2979" s="196"/>
      <c r="I2979" s="196"/>
      <c r="J2979" s="196"/>
      <c r="K2979" s="196"/>
      <c r="L2979" s="197"/>
    </row>
    <row r="2980" spans="6:12">
      <c r="F2980" s="198"/>
      <c r="G2980" s="196"/>
      <c r="H2980" s="196"/>
      <c r="I2980" s="196"/>
      <c r="J2980" s="196"/>
      <c r="K2980" s="196"/>
      <c r="L2980" s="197"/>
    </row>
    <row r="2981" spans="6:12">
      <c r="F2981" s="198"/>
      <c r="G2981" s="196"/>
      <c r="H2981" s="196"/>
      <c r="I2981" s="196"/>
      <c r="J2981" s="196"/>
      <c r="K2981" s="196"/>
      <c r="L2981" s="197"/>
    </row>
    <row r="2982" spans="6:12">
      <c r="F2982" s="198"/>
      <c r="G2982" s="196"/>
      <c r="H2982" s="196"/>
      <c r="I2982" s="196"/>
      <c r="J2982" s="196"/>
      <c r="K2982" s="196"/>
      <c r="L2982" s="197"/>
    </row>
    <row r="2983" spans="6:12">
      <c r="F2983" s="198"/>
      <c r="G2983" s="196"/>
      <c r="H2983" s="196"/>
      <c r="I2983" s="196"/>
      <c r="J2983" s="196"/>
      <c r="K2983" s="196"/>
      <c r="L2983" s="197"/>
    </row>
    <row r="2984" spans="6:12">
      <c r="F2984" s="198"/>
      <c r="G2984" s="196"/>
      <c r="H2984" s="196"/>
      <c r="I2984" s="196"/>
      <c r="J2984" s="196"/>
      <c r="K2984" s="196"/>
      <c r="L2984" s="197"/>
    </row>
    <row r="2985" spans="6:12">
      <c r="F2985" s="198"/>
      <c r="G2985" s="196"/>
      <c r="H2985" s="196"/>
      <c r="I2985" s="196"/>
      <c r="J2985" s="196"/>
      <c r="K2985" s="196"/>
      <c r="L2985" s="197"/>
    </row>
    <row r="2986" spans="6:12">
      <c r="F2986" s="198"/>
      <c r="G2986" s="196"/>
      <c r="H2986" s="196"/>
      <c r="I2986" s="196"/>
      <c r="J2986" s="196"/>
      <c r="K2986" s="196"/>
      <c r="L2986" s="197"/>
    </row>
    <row r="2987" spans="6:12">
      <c r="F2987" s="198"/>
      <c r="G2987" s="196"/>
      <c r="H2987" s="196"/>
      <c r="I2987" s="196"/>
      <c r="J2987" s="196"/>
      <c r="K2987" s="196"/>
      <c r="L2987" s="197"/>
    </row>
    <row r="2988" spans="6:12">
      <c r="F2988" s="198"/>
      <c r="G2988" s="196"/>
      <c r="H2988" s="196"/>
      <c r="I2988" s="196"/>
      <c r="J2988" s="196"/>
      <c r="K2988" s="196"/>
      <c r="L2988" s="197"/>
    </row>
    <row r="2989" spans="6:12">
      <c r="F2989" s="198"/>
      <c r="G2989" s="196"/>
      <c r="H2989" s="196"/>
      <c r="I2989" s="196"/>
      <c r="J2989" s="196"/>
      <c r="K2989" s="196"/>
      <c r="L2989" s="197"/>
    </row>
    <row r="2990" spans="6:12">
      <c r="F2990" s="198"/>
      <c r="G2990" s="196"/>
      <c r="H2990" s="196"/>
      <c r="I2990" s="196"/>
      <c r="J2990" s="196"/>
      <c r="K2990" s="196"/>
      <c r="L2990" s="197"/>
    </row>
    <row r="2991" spans="6:12">
      <c r="F2991" s="198"/>
      <c r="G2991" s="196"/>
      <c r="H2991" s="196"/>
      <c r="I2991" s="196"/>
      <c r="J2991" s="196"/>
      <c r="K2991" s="196"/>
      <c r="L2991" s="197"/>
    </row>
    <row r="2992" spans="6:12">
      <c r="F2992" s="198"/>
      <c r="G2992" s="196"/>
      <c r="H2992" s="196"/>
      <c r="I2992" s="196"/>
      <c r="J2992" s="196"/>
      <c r="K2992" s="196"/>
      <c r="L2992" s="197"/>
    </row>
    <row r="2993" spans="6:12">
      <c r="F2993" s="198"/>
      <c r="G2993" s="196"/>
      <c r="H2993" s="196"/>
      <c r="I2993" s="196"/>
      <c r="J2993" s="196"/>
      <c r="K2993" s="196"/>
      <c r="L2993" s="197"/>
    </row>
    <row r="2994" spans="6:12">
      <c r="F2994" s="198"/>
      <c r="G2994" s="196"/>
      <c r="H2994" s="196"/>
      <c r="I2994" s="196"/>
      <c r="J2994" s="196"/>
      <c r="K2994" s="196"/>
      <c r="L2994" s="197"/>
    </row>
    <row r="2995" spans="6:12">
      <c r="F2995" s="198"/>
      <c r="G2995" s="196"/>
      <c r="H2995" s="196"/>
      <c r="I2995" s="196"/>
      <c r="J2995" s="196"/>
      <c r="K2995" s="196"/>
      <c r="L2995" s="197"/>
    </row>
    <row r="2996" spans="6:12">
      <c r="F2996" s="198"/>
      <c r="G2996" s="196"/>
      <c r="H2996" s="196"/>
      <c r="I2996" s="196"/>
      <c r="J2996" s="196"/>
      <c r="K2996" s="196"/>
      <c r="L2996" s="197"/>
    </row>
    <row r="2997" spans="6:12">
      <c r="F2997" s="198"/>
      <c r="G2997" s="196"/>
      <c r="H2997" s="196"/>
      <c r="I2997" s="196"/>
      <c r="J2997" s="196"/>
      <c r="K2997" s="196"/>
      <c r="L2997" s="197"/>
    </row>
    <row r="2998" spans="6:12">
      <c r="F2998" s="198"/>
      <c r="G2998" s="196"/>
      <c r="H2998" s="196"/>
      <c r="I2998" s="196"/>
      <c r="J2998" s="196"/>
      <c r="K2998" s="196"/>
      <c r="L2998" s="197"/>
    </row>
    <row r="2999" spans="6:12">
      <c r="F2999" s="198"/>
      <c r="G2999" s="196"/>
      <c r="H2999" s="196"/>
      <c r="I2999" s="196"/>
      <c r="J2999" s="196"/>
      <c r="K2999" s="196"/>
      <c r="L2999" s="197"/>
    </row>
    <row r="3000" spans="6:12">
      <c r="F3000" s="198"/>
      <c r="G3000" s="196"/>
      <c r="H3000" s="196"/>
      <c r="I3000" s="196"/>
      <c r="J3000" s="196"/>
      <c r="K3000" s="196"/>
      <c r="L3000" s="197"/>
    </row>
    <row r="3001" spans="6:12">
      <c r="F3001" s="198"/>
      <c r="G3001" s="196"/>
      <c r="H3001" s="196"/>
      <c r="I3001" s="196"/>
      <c r="J3001" s="196"/>
      <c r="K3001" s="196"/>
      <c r="L3001" s="197"/>
    </row>
    <row r="3002" spans="6:12">
      <c r="F3002" s="198"/>
      <c r="G3002" s="196"/>
      <c r="H3002" s="196"/>
      <c r="I3002" s="196"/>
      <c r="J3002" s="196"/>
      <c r="K3002" s="196"/>
      <c r="L3002" s="197"/>
    </row>
    <row r="3003" spans="6:12">
      <c r="F3003" s="198"/>
      <c r="G3003" s="196"/>
      <c r="H3003" s="196"/>
      <c r="I3003" s="196"/>
      <c r="J3003" s="196"/>
      <c r="K3003" s="196"/>
      <c r="L3003" s="197"/>
    </row>
    <row r="3004" spans="6:12">
      <c r="F3004" s="198"/>
      <c r="G3004" s="196"/>
      <c r="H3004" s="196"/>
      <c r="I3004" s="196"/>
      <c r="J3004" s="196"/>
      <c r="K3004" s="196"/>
      <c r="L3004" s="197"/>
    </row>
    <row r="3005" spans="6:12">
      <c r="F3005" s="198"/>
      <c r="G3005" s="196"/>
      <c r="H3005" s="196"/>
      <c r="I3005" s="196"/>
      <c r="J3005" s="196"/>
      <c r="K3005" s="196"/>
      <c r="L3005" s="197"/>
    </row>
    <row r="3006" spans="6:12">
      <c r="F3006" s="198"/>
      <c r="G3006" s="196"/>
      <c r="H3006" s="196"/>
      <c r="I3006" s="196"/>
      <c r="J3006" s="196"/>
      <c r="K3006" s="196"/>
      <c r="L3006" s="197"/>
    </row>
    <row r="3007" spans="6:12">
      <c r="F3007" s="198"/>
      <c r="G3007" s="196"/>
      <c r="H3007" s="196"/>
      <c r="I3007" s="196"/>
      <c r="J3007" s="196"/>
      <c r="K3007" s="196"/>
      <c r="L3007" s="197"/>
    </row>
    <row r="3008" spans="6:12">
      <c r="F3008" s="198"/>
      <c r="G3008" s="196"/>
      <c r="H3008" s="196"/>
      <c r="I3008" s="196"/>
      <c r="J3008" s="196"/>
      <c r="K3008" s="196"/>
      <c r="L3008" s="197"/>
    </row>
    <row r="3009" spans="6:12">
      <c r="F3009" s="198"/>
      <c r="G3009" s="196"/>
      <c r="H3009" s="196"/>
      <c r="I3009" s="196"/>
      <c r="J3009" s="196"/>
      <c r="K3009" s="196"/>
      <c r="L3009" s="197"/>
    </row>
    <row r="3010" spans="6:12">
      <c r="F3010" s="198"/>
      <c r="G3010" s="196"/>
      <c r="H3010" s="196"/>
      <c r="I3010" s="196"/>
      <c r="J3010" s="196"/>
      <c r="K3010" s="196"/>
      <c r="L3010" s="197"/>
    </row>
    <row r="3011" spans="6:12">
      <c r="F3011" s="198"/>
      <c r="G3011" s="196"/>
      <c r="H3011" s="196"/>
      <c r="I3011" s="196"/>
      <c r="J3011" s="196"/>
      <c r="K3011" s="196"/>
      <c r="L3011" s="197"/>
    </row>
    <row r="3012" spans="6:12">
      <c r="F3012" s="198"/>
      <c r="G3012" s="196"/>
      <c r="H3012" s="196"/>
      <c r="I3012" s="196"/>
      <c r="J3012" s="196"/>
      <c r="K3012" s="196"/>
      <c r="L3012" s="197"/>
    </row>
    <row r="3013" spans="6:12">
      <c r="F3013" s="198"/>
      <c r="G3013" s="196"/>
      <c r="H3013" s="196"/>
      <c r="I3013" s="196"/>
      <c r="J3013" s="196"/>
      <c r="K3013" s="196"/>
      <c r="L3013" s="197"/>
    </row>
    <row r="3014" spans="6:12">
      <c r="F3014" s="198"/>
      <c r="G3014" s="196"/>
      <c r="H3014" s="196"/>
      <c r="I3014" s="196"/>
      <c r="J3014" s="196"/>
      <c r="K3014" s="196"/>
      <c r="L3014" s="197"/>
    </row>
    <row r="3015" spans="6:12">
      <c r="F3015" s="198"/>
      <c r="G3015" s="196"/>
      <c r="H3015" s="196"/>
      <c r="I3015" s="196"/>
      <c r="J3015" s="196"/>
      <c r="K3015" s="196"/>
      <c r="L3015" s="197"/>
    </row>
    <row r="3016" spans="6:12">
      <c r="F3016" s="198"/>
      <c r="G3016" s="196"/>
      <c r="H3016" s="196"/>
      <c r="I3016" s="196"/>
      <c r="J3016" s="196"/>
      <c r="K3016" s="196"/>
      <c r="L3016" s="197"/>
    </row>
    <row r="3017" spans="6:12">
      <c r="F3017" s="198"/>
      <c r="G3017" s="196"/>
      <c r="H3017" s="196"/>
      <c r="I3017" s="196"/>
      <c r="J3017" s="196"/>
      <c r="K3017" s="196"/>
      <c r="L3017" s="197"/>
    </row>
    <row r="3018" spans="6:12">
      <c r="F3018" s="198"/>
      <c r="G3018" s="196"/>
      <c r="H3018" s="196"/>
      <c r="I3018" s="196"/>
      <c r="J3018" s="196"/>
      <c r="K3018" s="196"/>
      <c r="L3018" s="197"/>
    </row>
    <row r="3019" spans="6:12">
      <c r="F3019" s="198"/>
      <c r="G3019" s="196"/>
      <c r="H3019" s="196"/>
      <c r="I3019" s="196"/>
      <c r="J3019" s="196"/>
      <c r="K3019" s="196"/>
      <c r="L3019" s="197"/>
    </row>
    <row r="3020" spans="6:12">
      <c r="F3020" s="198"/>
      <c r="G3020" s="196"/>
      <c r="H3020" s="196"/>
      <c r="I3020" s="196"/>
      <c r="J3020" s="196"/>
      <c r="K3020" s="196"/>
      <c r="L3020" s="197"/>
    </row>
    <row r="3021" spans="6:12">
      <c r="F3021" s="198"/>
      <c r="G3021" s="196"/>
      <c r="H3021" s="196"/>
      <c r="I3021" s="196"/>
      <c r="J3021" s="196"/>
      <c r="K3021" s="196"/>
      <c r="L3021" s="197"/>
    </row>
    <row r="3022" spans="6:12">
      <c r="F3022" s="198"/>
      <c r="G3022" s="196"/>
      <c r="H3022" s="196"/>
      <c r="I3022" s="196"/>
      <c r="J3022" s="196"/>
      <c r="K3022" s="196"/>
      <c r="L3022" s="197"/>
    </row>
    <row r="3023" spans="6:12">
      <c r="F3023" s="198"/>
      <c r="G3023" s="196"/>
      <c r="H3023" s="196"/>
      <c r="I3023" s="196"/>
      <c r="J3023" s="196"/>
      <c r="K3023" s="196"/>
      <c r="L3023" s="197"/>
    </row>
    <row r="3024" spans="6:12">
      <c r="F3024" s="198"/>
      <c r="G3024" s="196"/>
      <c r="H3024" s="196"/>
      <c r="I3024" s="196"/>
      <c r="J3024" s="196"/>
      <c r="K3024" s="196"/>
      <c r="L3024" s="197"/>
    </row>
    <row r="3025" spans="6:12">
      <c r="F3025" s="198"/>
      <c r="G3025" s="196"/>
      <c r="H3025" s="196"/>
      <c r="I3025" s="196"/>
      <c r="J3025" s="196"/>
      <c r="K3025" s="196"/>
      <c r="L3025" s="197"/>
    </row>
    <row r="3026" spans="6:12">
      <c r="F3026" s="198"/>
      <c r="G3026" s="196"/>
      <c r="H3026" s="196"/>
      <c r="I3026" s="196"/>
      <c r="J3026" s="196"/>
      <c r="K3026" s="196"/>
      <c r="L3026" s="197"/>
    </row>
    <row r="3027" spans="6:12">
      <c r="F3027" s="198"/>
      <c r="G3027" s="196"/>
      <c r="H3027" s="196"/>
      <c r="I3027" s="196"/>
      <c r="J3027" s="196"/>
      <c r="K3027" s="196"/>
      <c r="L3027" s="197"/>
    </row>
    <row r="3028" spans="6:12">
      <c r="F3028" s="198"/>
      <c r="G3028" s="196"/>
      <c r="H3028" s="196"/>
      <c r="I3028" s="196"/>
      <c r="J3028" s="196"/>
      <c r="K3028" s="196"/>
      <c r="L3028" s="197"/>
    </row>
    <row r="3029" spans="6:12">
      <c r="F3029" s="198"/>
      <c r="G3029" s="196"/>
      <c r="H3029" s="196"/>
      <c r="I3029" s="196"/>
      <c r="J3029" s="196"/>
      <c r="K3029" s="196"/>
      <c r="L3029" s="197"/>
    </row>
    <row r="3030" spans="6:12">
      <c r="F3030" s="198"/>
      <c r="G3030" s="196"/>
      <c r="H3030" s="196"/>
      <c r="I3030" s="196"/>
      <c r="J3030" s="196"/>
      <c r="K3030" s="196"/>
      <c r="L3030" s="197"/>
    </row>
    <row r="3031" spans="6:12">
      <c r="F3031" s="198"/>
      <c r="G3031" s="196"/>
      <c r="H3031" s="196"/>
      <c r="I3031" s="196"/>
      <c r="J3031" s="196"/>
      <c r="K3031" s="196"/>
      <c r="L3031" s="197"/>
    </row>
    <row r="3032" spans="6:12">
      <c r="F3032" s="198"/>
      <c r="G3032" s="196"/>
      <c r="H3032" s="196"/>
      <c r="I3032" s="196"/>
      <c r="J3032" s="196"/>
      <c r="K3032" s="196"/>
      <c r="L3032" s="197"/>
    </row>
    <row r="3033" spans="6:12">
      <c r="F3033" s="198"/>
      <c r="G3033" s="196"/>
      <c r="H3033" s="196"/>
      <c r="I3033" s="196"/>
      <c r="J3033" s="196"/>
      <c r="K3033" s="196"/>
      <c r="L3033" s="197"/>
    </row>
    <row r="3034" spans="6:12">
      <c r="F3034" s="198"/>
      <c r="G3034" s="196"/>
      <c r="H3034" s="196"/>
      <c r="I3034" s="196"/>
      <c r="J3034" s="196"/>
      <c r="K3034" s="196"/>
      <c r="L3034" s="197"/>
    </row>
    <row r="3035" spans="6:12">
      <c r="F3035" s="198"/>
      <c r="G3035" s="196"/>
      <c r="H3035" s="196"/>
      <c r="I3035" s="196"/>
      <c r="J3035" s="196"/>
      <c r="K3035" s="196"/>
      <c r="L3035" s="197"/>
    </row>
    <row r="3036" spans="6:12">
      <c r="F3036" s="198"/>
      <c r="G3036" s="196"/>
      <c r="H3036" s="196"/>
      <c r="I3036" s="196"/>
      <c r="J3036" s="196"/>
      <c r="K3036" s="196"/>
      <c r="L3036" s="197"/>
    </row>
    <row r="3037" spans="6:12">
      <c r="F3037" s="198"/>
      <c r="G3037" s="196"/>
      <c r="H3037" s="196"/>
      <c r="I3037" s="196"/>
      <c r="J3037" s="196"/>
      <c r="K3037" s="196"/>
      <c r="L3037" s="197"/>
    </row>
    <row r="3038" spans="6:12">
      <c r="F3038" s="198"/>
      <c r="G3038" s="196"/>
      <c r="H3038" s="196"/>
      <c r="I3038" s="196"/>
      <c r="J3038" s="196"/>
      <c r="K3038" s="196"/>
      <c r="L3038" s="197"/>
    </row>
    <row r="3039" spans="6:12">
      <c r="F3039" s="198"/>
      <c r="G3039" s="196"/>
      <c r="H3039" s="196"/>
      <c r="I3039" s="196"/>
      <c r="J3039" s="196"/>
      <c r="K3039" s="196"/>
      <c r="L3039" s="197"/>
    </row>
    <row r="3040" spans="6:12">
      <c r="F3040" s="198"/>
      <c r="G3040" s="196"/>
      <c r="H3040" s="196"/>
      <c r="I3040" s="196"/>
      <c r="J3040" s="196"/>
      <c r="K3040" s="196"/>
      <c r="L3040" s="197"/>
    </row>
    <row r="3041" spans="6:12">
      <c r="F3041" s="198"/>
      <c r="G3041" s="196"/>
      <c r="H3041" s="196"/>
      <c r="I3041" s="196"/>
      <c r="J3041" s="196"/>
      <c r="K3041" s="196"/>
      <c r="L3041" s="197"/>
    </row>
    <row r="3042" spans="6:12">
      <c r="F3042" s="198"/>
      <c r="G3042" s="196"/>
      <c r="H3042" s="196"/>
      <c r="I3042" s="196"/>
      <c r="J3042" s="196"/>
      <c r="K3042" s="196"/>
      <c r="L3042" s="197"/>
    </row>
    <row r="3043" spans="6:12">
      <c r="F3043" s="198"/>
      <c r="G3043" s="196"/>
      <c r="H3043" s="196"/>
      <c r="I3043" s="196"/>
      <c r="J3043" s="196"/>
      <c r="K3043" s="196"/>
      <c r="L3043" s="197"/>
    </row>
    <row r="3044" spans="6:12">
      <c r="F3044" s="198"/>
      <c r="G3044" s="196"/>
      <c r="H3044" s="196"/>
      <c r="I3044" s="196"/>
      <c r="J3044" s="196"/>
      <c r="K3044" s="196"/>
      <c r="L3044" s="197"/>
    </row>
    <row r="3045" spans="6:12">
      <c r="F3045" s="198"/>
      <c r="G3045" s="196"/>
      <c r="H3045" s="196"/>
      <c r="I3045" s="196"/>
      <c r="J3045" s="196"/>
      <c r="K3045" s="196"/>
      <c r="L3045" s="197"/>
    </row>
    <row r="3046" spans="6:12">
      <c r="F3046" s="198"/>
      <c r="G3046" s="196"/>
      <c r="H3046" s="196"/>
      <c r="I3046" s="196"/>
      <c r="J3046" s="196"/>
      <c r="K3046" s="196"/>
      <c r="L3046" s="197"/>
    </row>
    <row r="3047" spans="6:12">
      <c r="F3047" s="198"/>
      <c r="G3047" s="196"/>
      <c r="H3047" s="196"/>
      <c r="I3047" s="196"/>
      <c r="J3047" s="196"/>
      <c r="K3047" s="196"/>
      <c r="L3047" s="197"/>
    </row>
    <row r="3048" spans="6:12">
      <c r="F3048" s="198"/>
      <c r="G3048" s="196"/>
      <c r="H3048" s="196"/>
      <c r="I3048" s="196"/>
      <c r="J3048" s="196"/>
      <c r="K3048" s="196"/>
      <c r="L3048" s="197"/>
    </row>
    <row r="3049" spans="6:12">
      <c r="F3049" s="198"/>
      <c r="G3049" s="196"/>
      <c r="H3049" s="196"/>
      <c r="I3049" s="196"/>
      <c r="J3049" s="196"/>
      <c r="K3049" s="196"/>
      <c r="L3049" s="197"/>
    </row>
    <row r="3050" spans="6:12">
      <c r="F3050" s="198"/>
      <c r="G3050" s="196"/>
      <c r="H3050" s="196"/>
      <c r="I3050" s="196"/>
      <c r="J3050" s="196"/>
      <c r="K3050" s="196"/>
      <c r="L3050" s="197"/>
    </row>
    <row r="3051" spans="6:12">
      <c r="F3051" s="198"/>
      <c r="G3051" s="196"/>
      <c r="H3051" s="196"/>
      <c r="I3051" s="196"/>
      <c r="J3051" s="196"/>
      <c r="K3051" s="196"/>
      <c r="L3051" s="197"/>
    </row>
    <row r="3052" spans="6:12">
      <c r="F3052" s="198"/>
      <c r="G3052" s="196"/>
      <c r="H3052" s="196"/>
      <c r="I3052" s="196"/>
      <c r="J3052" s="196"/>
      <c r="K3052" s="196"/>
      <c r="L3052" s="197"/>
    </row>
    <row r="3053" spans="6:12">
      <c r="F3053" s="198"/>
      <c r="G3053" s="196"/>
      <c r="H3053" s="196"/>
      <c r="I3053" s="196"/>
      <c r="J3053" s="196"/>
      <c r="K3053" s="196"/>
      <c r="L3053" s="197"/>
    </row>
    <row r="3054" spans="6:12">
      <c r="F3054" s="198"/>
      <c r="G3054" s="196"/>
      <c r="H3054" s="196"/>
      <c r="I3054" s="196"/>
      <c r="J3054" s="196"/>
      <c r="K3054" s="196"/>
      <c r="L3054" s="197"/>
    </row>
    <row r="3055" spans="6:12">
      <c r="F3055" s="198"/>
      <c r="G3055" s="196"/>
      <c r="H3055" s="196"/>
      <c r="I3055" s="196"/>
      <c r="J3055" s="196"/>
      <c r="K3055" s="196"/>
      <c r="L3055" s="197"/>
    </row>
    <row r="3056" spans="6:12">
      <c r="F3056" s="198"/>
      <c r="G3056" s="196"/>
      <c r="H3056" s="196"/>
      <c r="I3056" s="196"/>
      <c r="J3056" s="196"/>
      <c r="K3056" s="196"/>
      <c r="L3056" s="197"/>
    </row>
    <row r="3057" spans="6:12">
      <c r="F3057" s="198"/>
      <c r="G3057" s="196"/>
      <c r="H3057" s="196"/>
      <c r="I3057" s="196"/>
      <c r="J3057" s="196"/>
      <c r="K3057" s="196"/>
      <c r="L3057" s="197"/>
    </row>
    <row r="3058" spans="6:12">
      <c r="F3058" s="198"/>
      <c r="G3058" s="196"/>
      <c r="H3058" s="196"/>
      <c r="I3058" s="196"/>
      <c r="J3058" s="196"/>
      <c r="K3058" s="196"/>
      <c r="L3058" s="197"/>
    </row>
    <row r="3059" spans="6:12">
      <c r="F3059" s="198"/>
      <c r="G3059" s="196"/>
      <c r="H3059" s="196"/>
      <c r="I3059" s="196"/>
      <c r="J3059" s="196"/>
      <c r="K3059" s="196"/>
      <c r="L3059" s="197"/>
    </row>
    <row r="3060" spans="6:12">
      <c r="F3060" s="198"/>
      <c r="G3060" s="196"/>
      <c r="H3060" s="196"/>
      <c r="I3060" s="196"/>
      <c r="J3060" s="196"/>
      <c r="K3060" s="196"/>
      <c r="L3060" s="197"/>
    </row>
    <row r="3061" spans="6:12">
      <c r="F3061" s="198"/>
      <c r="G3061" s="196"/>
      <c r="H3061" s="196"/>
      <c r="I3061" s="196"/>
      <c r="J3061" s="196"/>
      <c r="K3061" s="196"/>
      <c r="L3061" s="197"/>
    </row>
    <row r="3062" spans="6:12">
      <c r="F3062" s="198"/>
      <c r="G3062" s="196"/>
      <c r="H3062" s="196"/>
      <c r="I3062" s="196"/>
      <c r="J3062" s="196"/>
      <c r="K3062" s="196"/>
      <c r="L3062" s="197"/>
    </row>
    <row r="3063" spans="6:12">
      <c r="F3063" s="198"/>
      <c r="G3063" s="196"/>
      <c r="H3063" s="196"/>
      <c r="I3063" s="196"/>
      <c r="J3063" s="196"/>
      <c r="K3063" s="196"/>
      <c r="L3063" s="197"/>
    </row>
    <row r="3064" spans="6:12">
      <c r="F3064" s="198"/>
      <c r="G3064" s="196"/>
      <c r="H3064" s="196"/>
      <c r="I3064" s="196"/>
      <c r="J3064" s="196"/>
      <c r="K3064" s="196"/>
      <c r="L3064" s="197"/>
    </row>
    <row r="3065" spans="6:12">
      <c r="F3065" s="198"/>
      <c r="G3065" s="196"/>
      <c r="H3065" s="196"/>
      <c r="I3065" s="196"/>
      <c r="J3065" s="196"/>
      <c r="K3065" s="196"/>
      <c r="L3065" s="197"/>
    </row>
    <row r="3066" spans="6:12">
      <c r="F3066" s="198"/>
      <c r="G3066" s="196"/>
      <c r="H3066" s="196"/>
      <c r="I3066" s="196"/>
      <c r="J3066" s="196"/>
      <c r="K3066" s="196"/>
      <c r="L3066" s="197"/>
    </row>
    <row r="3067" spans="6:12">
      <c r="F3067" s="198"/>
      <c r="G3067" s="196"/>
      <c r="H3067" s="196"/>
      <c r="I3067" s="196"/>
      <c r="J3067" s="196"/>
      <c r="K3067" s="196"/>
      <c r="L3067" s="197"/>
    </row>
    <row r="3068" spans="6:12">
      <c r="F3068" s="198"/>
      <c r="G3068" s="196"/>
      <c r="H3068" s="196"/>
      <c r="I3068" s="196"/>
      <c r="J3068" s="196"/>
      <c r="K3068" s="196"/>
      <c r="L3068" s="197"/>
    </row>
    <row r="3069" spans="6:12">
      <c r="F3069" s="198"/>
      <c r="G3069" s="196"/>
      <c r="H3069" s="196"/>
      <c r="I3069" s="196"/>
      <c r="J3069" s="196"/>
      <c r="K3069" s="196"/>
      <c r="L3069" s="197"/>
    </row>
    <row r="3070" spans="6:12">
      <c r="F3070" s="198"/>
      <c r="G3070" s="196"/>
      <c r="H3070" s="196"/>
      <c r="I3070" s="196"/>
      <c r="J3070" s="196"/>
      <c r="K3070" s="196"/>
      <c r="L3070" s="197"/>
    </row>
    <row r="3071" spans="6:12">
      <c r="F3071" s="198"/>
      <c r="G3071" s="196"/>
      <c r="H3071" s="196"/>
      <c r="I3071" s="196"/>
      <c r="J3071" s="196"/>
      <c r="K3071" s="196"/>
      <c r="L3071" s="197"/>
    </row>
    <row r="3072" spans="6:12">
      <c r="F3072" s="198"/>
      <c r="G3072" s="196"/>
      <c r="H3072" s="196"/>
      <c r="I3072" s="196"/>
      <c r="J3072" s="196"/>
      <c r="K3072" s="196"/>
      <c r="L3072" s="197"/>
    </row>
    <row r="3073" spans="6:12">
      <c r="F3073" s="198"/>
      <c r="G3073" s="196"/>
      <c r="H3073" s="196"/>
      <c r="I3073" s="196"/>
      <c r="J3073" s="196"/>
      <c r="K3073" s="196"/>
      <c r="L3073" s="197"/>
    </row>
    <row r="3074" spans="6:12">
      <c r="F3074" s="198"/>
      <c r="G3074" s="196"/>
      <c r="H3074" s="196"/>
      <c r="I3074" s="196"/>
      <c r="J3074" s="196"/>
      <c r="K3074" s="196"/>
      <c r="L3074" s="197"/>
    </row>
    <row r="3075" spans="6:12">
      <c r="F3075" s="198"/>
      <c r="G3075" s="196"/>
      <c r="H3075" s="196"/>
      <c r="I3075" s="196"/>
      <c r="J3075" s="196"/>
      <c r="K3075" s="196"/>
      <c r="L3075" s="197"/>
    </row>
    <row r="3076" spans="6:12">
      <c r="F3076" s="198"/>
      <c r="G3076" s="196"/>
      <c r="H3076" s="196"/>
      <c r="I3076" s="196"/>
      <c r="J3076" s="196"/>
      <c r="K3076" s="196"/>
      <c r="L3076" s="197"/>
    </row>
    <row r="3077" spans="6:12">
      <c r="F3077" s="198"/>
      <c r="G3077" s="196"/>
      <c r="H3077" s="196"/>
      <c r="I3077" s="196"/>
      <c r="J3077" s="196"/>
      <c r="K3077" s="196"/>
      <c r="L3077" s="197"/>
    </row>
    <row r="3078" spans="6:12">
      <c r="F3078" s="198"/>
      <c r="G3078" s="196"/>
      <c r="H3078" s="196"/>
      <c r="I3078" s="196"/>
      <c r="J3078" s="196"/>
      <c r="K3078" s="196"/>
      <c r="L3078" s="197"/>
    </row>
    <row r="3079" spans="6:12">
      <c r="F3079" s="198"/>
      <c r="G3079" s="196"/>
      <c r="H3079" s="196"/>
      <c r="I3079" s="196"/>
      <c r="J3079" s="196"/>
      <c r="K3079" s="196"/>
      <c r="L3079" s="197"/>
    </row>
    <row r="3080" spans="6:12">
      <c r="F3080" s="198"/>
      <c r="G3080" s="196"/>
      <c r="H3080" s="196"/>
      <c r="I3080" s="196"/>
      <c r="J3080" s="196"/>
      <c r="K3080" s="196"/>
      <c r="L3080" s="197"/>
    </row>
    <row r="3081" spans="6:12">
      <c r="F3081" s="198"/>
      <c r="G3081" s="196"/>
      <c r="H3081" s="196"/>
      <c r="I3081" s="196"/>
      <c r="J3081" s="196"/>
      <c r="K3081" s="196"/>
      <c r="L3081" s="197"/>
    </row>
    <row r="3082" spans="6:12">
      <c r="F3082" s="198"/>
      <c r="G3082" s="196"/>
      <c r="H3082" s="196"/>
      <c r="I3082" s="196"/>
      <c r="J3082" s="196"/>
      <c r="K3082" s="196"/>
      <c r="L3082" s="197"/>
    </row>
    <row r="3083" spans="6:12">
      <c r="F3083" s="198"/>
      <c r="G3083" s="196"/>
      <c r="H3083" s="196"/>
      <c r="I3083" s="196"/>
      <c r="J3083" s="196"/>
      <c r="K3083" s="196"/>
      <c r="L3083" s="197"/>
    </row>
    <row r="3084" spans="6:12">
      <c r="F3084" s="198"/>
      <c r="G3084" s="196"/>
      <c r="H3084" s="196"/>
      <c r="I3084" s="196"/>
      <c r="J3084" s="196"/>
      <c r="K3084" s="196"/>
      <c r="L3084" s="197"/>
    </row>
    <row r="3085" spans="6:12">
      <c r="F3085" s="198"/>
      <c r="G3085" s="196"/>
      <c r="H3085" s="196"/>
      <c r="I3085" s="196"/>
      <c r="J3085" s="196"/>
      <c r="K3085" s="196"/>
      <c r="L3085" s="197"/>
    </row>
    <row r="3086" spans="6:12">
      <c r="F3086" s="198"/>
      <c r="G3086" s="196"/>
      <c r="H3086" s="196"/>
      <c r="I3086" s="196"/>
      <c r="J3086" s="196"/>
      <c r="K3086" s="196"/>
      <c r="L3086" s="197"/>
    </row>
    <row r="3087" spans="6:12">
      <c r="F3087" s="198"/>
      <c r="G3087" s="196"/>
      <c r="H3087" s="196"/>
      <c r="I3087" s="196"/>
      <c r="J3087" s="196"/>
      <c r="K3087" s="196"/>
      <c r="L3087" s="197"/>
    </row>
    <row r="3088" spans="6:12">
      <c r="F3088" s="198"/>
      <c r="G3088" s="196"/>
      <c r="H3088" s="196"/>
      <c r="I3088" s="196"/>
      <c r="J3088" s="196"/>
      <c r="K3088" s="196"/>
      <c r="L3088" s="197"/>
    </row>
    <row r="3089" spans="6:12">
      <c r="F3089" s="198"/>
      <c r="G3089" s="196"/>
      <c r="H3089" s="196"/>
      <c r="I3089" s="196"/>
      <c r="J3089" s="196"/>
      <c r="K3089" s="196"/>
      <c r="L3089" s="197"/>
    </row>
    <row r="3090" spans="6:12">
      <c r="F3090" s="198"/>
      <c r="G3090" s="196"/>
      <c r="H3090" s="196"/>
      <c r="I3090" s="196"/>
      <c r="J3090" s="196"/>
      <c r="K3090" s="196"/>
      <c r="L3090" s="197"/>
    </row>
    <row r="3091" spans="6:12">
      <c r="F3091" s="198"/>
      <c r="G3091" s="196"/>
      <c r="H3091" s="196"/>
      <c r="I3091" s="196"/>
      <c r="J3091" s="196"/>
      <c r="K3091" s="196"/>
      <c r="L3091" s="197"/>
    </row>
    <row r="3092" spans="6:12">
      <c r="F3092" s="198"/>
      <c r="G3092" s="196"/>
      <c r="H3092" s="196"/>
      <c r="I3092" s="196"/>
      <c r="J3092" s="196"/>
      <c r="K3092" s="196"/>
      <c r="L3092" s="197"/>
    </row>
    <row r="3093" spans="6:12">
      <c r="F3093" s="198"/>
      <c r="G3093" s="196"/>
      <c r="H3093" s="196"/>
      <c r="I3093" s="196"/>
      <c r="J3093" s="196"/>
      <c r="K3093" s="196"/>
      <c r="L3093" s="197"/>
    </row>
    <row r="3094" spans="6:12">
      <c r="F3094" s="198"/>
      <c r="G3094" s="196"/>
      <c r="H3094" s="196"/>
      <c r="I3094" s="196"/>
      <c r="J3094" s="196"/>
      <c r="K3094" s="196"/>
      <c r="L3094" s="197"/>
    </row>
    <row r="3095" spans="6:12">
      <c r="F3095" s="198"/>
      <c r="G3095" s="196"/>
      <c r="H3095" s="196"/>
      <c r="I3095" s="196"/>
      <c r="J3095" s="196"/>
      <c r="K3095" s="196"/>
      <c r="L3095" s="197"/>
    </row>
    <row r="3096" spans="6:12">
      <c r="F3096" s="198"/>
      <c r="G3096" s="196"/>
      <c r="H3096" s="196"/>
      <c r="I3096" s="196"/>
      <c r="J3096" s="196"/>
      <c r="K3096" s="196"/>
      <c r="L3096" s="197"/>
    </row>
    <row r="3097" spans="6:12">
      <c r="F3097" s="198"/>
      <c r="G3097" s="196"/>
      <c r="H3097" s="196"/>
      <c r="I3097" s="196"/>
      <c r="J3097" s="196"/>
      <c r="K3097" s="196"/>
      <c r="L3097" s="197"/>
    </row>
    <row r="3098" spans="6:12">
      <c r="F3098" s="198"/>
      <c r="G3098" s="196"/>
      <c r="H3098" s="196"/>
      <c r="I3098" s="196"/>
      <c r="J3098" s="196"/>
      <c r="K3098" s="196"/>
      <c r="L3098" s="197"/>
    </row>
    <row r="3099" spans="6:12">
      <c r="F3099" s="198"/>
      <c r="G3099" s="196"/>
      <c r="H3099" s="196"/>
      <c r="I3099" s="196"/>
      <c r="J3099" s="196"/>
      <c r="K3099" s="196"/>
      <c r="L3099" s="197"/>
    </row>
    <row r="3100" spans="6:12">
      <c r="F3100" s="198"/>
      <c r="G3100" s="196"/>
      <c r="H3100" s="196"/>
      <c r="I3100" s="196"/>
      <c r="J3100" s="196"/>
      <c r="K3100" s="196"/>
      <c r="L3100" s="197"/>
    </row>
    <row r="3101" spans="6:12">
      <c r="F3101" s="198"/>
      <c r="G3101" s="196"/>
      <c r="H3101" s="196"/>
      <c r="I3101" s="196"/>
      <c r="J3101" s="196"/>
      <c r="K3101" s="196"/>
      <c r="L3101" s="197"/>
    </row>
    <row r="3102" spans="6:12">
      <c r="F3102" s="198"/>
      <c r="G3102" s="196"/>
      <c r="H3102" s="196"/>
      <c r="I3102" s="196"/>
      <c r="J3102" s="196"/>
      <c r="K3102" s="196"/>
      <c r="L3102" s="197"/>
    </row>
    <row r="3103" spans="6:12">
      <c r="F3103" s="198"/>
      <c r="G3103" s="196"/>
      <c r="H3103" s="196"/>
      <c r="I3103" s="196"/>
      <c r="J3103" s="196"/>
      <c r="K3103" s="196"/>
      <c r="L3103" s="197"/>
    </row>
    <row r="3104" spans="6:12">
      <c r="F3104" s="198"/>
      <c r="G3104" s="196"/>
      <c r="H3104" s="196"/>
      <c r="I3104" s="196"/>
      <c r="J3104" s="196"/>
      <c r="K3104" s="196"/>
      <c r="L3104" s="197"/>
    </row>
    <row r="3105" spans="6:12">
      <c r="F3105" s="198"/>
      <c r="G3105" s="196"/>
      <c r="H3105" s="196"/>
      <c r="I3105" s="196"/>
      <c r="J3105" s="196"/>
      <c r="K3105" s="196"/>
      <c r="L3105" s="197"/>
    </row>
    <row r="3106" spans="6:12">
      <c r="F3106" s="198"/>
      <c r="G3106" s="196"/>
      <c r="H3106" s="196"/>
      <c r="I3106" s="196"/>
      <c r="J3106" s="196"/>
      <c r="K3106" s="196"/>
      <c r="L3106" s="197"/>
    </row>
    <row r="3107" spans="6:12">
      <c r="F3107" s="198"/>
      <c r="G3107" s="196"/>
      <c r="H3107" s="196"/>
      <c r="I3107" s="196"/>
      <c r="J3107" s="196"/>
      <c r="K3107" s="196"/>
      <c r="L3107" s="197"/>
    </row>
    <row r="3108" spans="6:12">
      <c r="F3108" s="198"/>
      <c r="G3108" s="196"/>
      <c r="H3108" s="196"/>
      <c r="I3108" s="196"/>
      <c r="J3108" s="196"/>
      <c r="K3108" s="196"/>
      <c r="L3108" s="197"/>
    </row>
    <row r="3109" spans="6:12">
      <c r="F3109" s="198"/>
      <c r="G3109" s="196"/>
      <c r="H3109" s="196"/>
      <c r="I3109" s="196"/>
      <c r="J3109" s="196"/>
      <c r="K3109" s="196"/>
      <c r="L3109" s="197"/>
    </row>
    <row r="3110" spans="6:12">
      <c r="F3110" s="198"/>
      <c r="G3110" s="196"/>
      <c r="H3110" s="196"/>
      <c r="I3110" s="196"/>
      <c r="J3110" s="196"/>
      <c r="K3110" s="196"/>
      <c r="L3110" s="197"/>
    </row>
    <row r="3111" spans="6:12">
      <c r="F3111" s="198"/>
      <c r="G3111" s="196"/>
      <c r="H3111" s="196"/>
      <c r="I3111" s="196"/>
      <c r="J3111" s="196"/>
      <c r="K3111" s="196"/>
      <c r="L3111" s="197"/>
    </row>
    <row r="3112" spans="6:12">
      <c r="F3112" s="198"/>
      <c r="G3112" s="196"/>
      <c r="H3112" s="196"/>
      <c r="I3112" s="196"/>
      <c r="J3112" s="196"/>
      <c r="K3112" s="196"/>
      <c r="L3112" s="197"/>
    </row>
    <row r="3113" spans="6:12">
      <c r="F3113" s="198"/>
      <c r="G3113" s="196"/>
      <c r="H3113" s="196"/>
      <c r="I3113" s="196"/>
      <c r="J3113" s="196"/>
      <c r="K3113" s="196"/>
      <c r="L3113" s="197"/>
    </row>
    <row r="3114" spans="6:12">
      <c r="F3114" s="198"/>
      <c r="G3114" s="196"/>
      <c r="H3114" s="196"/>
      <c r="I3114" s="196"/>
      <c r="J3114" s="196"/>
      <c r="K3114" s="196"/>
      <c r="L3114" s="197"/>
    </row>
    <row r="3115" spans="6:12">
      <c r="F3115" s="198"/>
      <c r="G3115" s="196"/>
      <c r="H3115" s="196"/>
      <c r="I3115" s="196"/>
      <c r="J3115" s="196"/>
      <c r="K3115" s="196"/>
      <c r="L3115" s="197"/>
    </row>
    <row r="3116" spans="6:12">
      <c r="F3116" s="198"/>
      <c r="G3116" s="196"/>
      <c r="H3116" s="196"/>
      <c r="I3116" s="196"/>
      <c r="J3116" s="196"/>
      <c r="K3116" s="196"/>
      <c r="L3116" s="197"/>
    </row>
    <row r="3117" spans="6:12">
      <c r="F3117" s="198"/>
      <c r="G3117" s="196"/>
      <c r="H3117" s="196"/>
      <c r="I3117" s="196"/>
      <c r="J3117" s="196"/>
      <c r="K3117" s="196"/>
      <c r="L3117" s="197"/>
    </row>
    <row r="3118" spans="6:12">
      <c r="F3118" s="198"/>
      <c r="G3118" s="196"/>
      <c r="H3118" s="196"/>
      <c r="I3118" s="196"/>
      <c r="J3118" s="196"/>
      <c r="K3118" s="196"/>
      <c r="L3118" s="197"/>
    </row>
    <row r="3119" spans="6:12">
      <c r="F3119" s="198"/>
      <c r="G3119" s="196"/>
      <c r="H3119" s="196"/>
      <c r="I3119" s="196"/>
      <c r="J3119" s="196"/>
      <c r="K3119" s="196"/>
      <c r="L3119" s="197"/>
    </row>
    <row r="3120" spans="6:12">
      <c r="F3120" s="198"/>
      <c r="G3120" s="196"/>
      <c r="H3120" s="196"/>
      <c r="I3120" s="196"/>
      <c r="J3120" s="196"/>
      <c r="K3120" s="196"/>
      <c r="L3120" s="197"/>
    </row>
    <row r="3121" spans="6:12">
      <c r="F3121" s="198"/>
      <c r="G3121" s="196"/>
      <c r="H3121" s="196"/>
      <c r="I3121" s="196"/>
      <c r="J3121" s="196"/>
      <c r="K3121" s="196"/>
      <c r="L3121" s="197"/>
    </row>
    <row r="3122" spans="6:12">
      <c r="F3122" s="198"/>
      <c r="G3122" s="196"/>
      <c r="H3122" s="196"/>
      <c r="I3122" s="196"/>
      <c r="J3122" s="196"/>
      <c r="K3122" s="196"/>
      <c r="L3122" s="197"/>
    </row>
    <row r="3123" spans="6:12">
      <c r="F3123" s="198"/>
      <c r="G3123" s="196"/>
      <c r="H3123" s="196"/>
      <c r="I3123" s="196"/>
      <c r="J3123" s="196"/>
      <c r="K3123" s="196"/>
      <c r="L3123" s="197"/>
    </row>
    <row r="3124" spans="6:12">
      <c r="F3124" s="198"/>
      <c r="G3124" s="196"/>
      <c r="H3124" s="196"/>
      <c r="I3124" s="196"/>
      <c r="J3124" s="196"/>
      <c r="K3124" s="196"/>
      <c r="L3124" s="197"/>
    </row>
    <row r="3125" spans="6:12">
      <c r="F3125" s="198"/>
      <c r="G3125" s="196"/>
      <c r="H3125" s="196"/>
      <c r="I3125" s="196"/>
      <c r="J3125" s="196"/>
      <c r="K3125" s="196"/>
      <c r="L3125" s="197"/>
    </row>
    <row r="3126" spans="6:12">
      <c r="F3126" s="198"/>
      <c r="G3126" s="196"/>
      <c r="H3126" s="196"/>
      <c r="I3126" s="196"/>
      <c r="J3126" s="196"/>
      <c r="K3126" s="196"/>
      <c r="L3126" s="197"/>
    </row>
    <row r="3127" spans="6:12">
      <c r="F3127" s="198"/>
      <c r="G3127" s="196"/>
      <c r="H3127" s="196"/>
      <c r="I3127" s="196"/>
      <c r="J3127" s="196"/>
      <c r="K3127" s="196"/>
      <c r="L3127" s="197"/>
    </row>
    <row r="3128" spans="6:12">
      <c r="F3128" s="198"/>
      <c r="G3128" s="196"/>
      <c r="H3128" s="196"/>
      <c r="I3128" s="196"/>
      <c r="J3128" s="196"/>
      <c r="K3128" s="196"/>
      <c r="L3128" s="197"/>
    </row>
    <row r="3129" spans="6:12">
      <c r="F3129" s="198"/>
      <c r="G3129" s="196"/>
      <c r="H3129" s="196"/>
      <c r="I3129" s="196"/>
      <c r="J3129" s="196"/>
      <c r="K3129" s="196"/>
      <c r="L3129" s="197"/>
    </row>
    <row r="3130" spans="6:12">
      <c r="F3130" s="198"/>
      <c r="G3130" s="196"/>
      <c r="H3130" s="196"/>
      <c r="I3130" s="196"/>
      <c r="J3130" s="196"/>
      <c r="K3130" s="196"/>
      <c r="L3130" s="197"/>
    </row>
    <row r="3131" spans="6:12">
      <c r="F3131" s="198"/>
      <c r="G3131" s="196"/>
      <c r="H3131" s="196"/>
      <c r="I3131" s="196"/>
      <c r="J3131" s="196"/>
      <c r="K3131" s="196"/>
      <c r="L3131" s="197"/>
    </row>
    <row r="3132" spans="6:12">
      <c r="F3132" s="198"/>
      <c r="G3132" s="196"/>
      <c r="H3132" s="196"/>
      <c r="I3132" s="196"/>
      <c r="J3132" s="196"/>
      <c r="K3132" s="196"/>
      <c r="L3132" s="197"/>
    </row>
    <row r="3133" spans="6:12">
      <c r="F3133" s="198"/>
      <c r="G3133" s="196"/>
      <c r="H3133" s="196"/>
      <c r="I3133" s="196"/>
      <c r="J3133" s="196"/>
      <c r="K3133" s="196"/>
      <c r="L3133" s="197"/>
    </row>
    <row r="3134" spans="6:12">
      <c r="F3134" s="198"/>
      <c r="G3134" s="196"/>
      <c r="H3134" s="196"/>
      <c r="I3134" s="196"/>
      <c r="J3134" s="196"/>
      <c r="K3134" s="196"/>
      <c r="L3134" s="197"/>
    </row>
    <row r="3135" spans="6:12">
      <c r="F3135" s="198"/>
      <c r="G3135" s="196"/>
      <c r="H3135" s="196"/>
      <c r="I3135" s="196"/>
      <c r="J3135" s="196"/>
      <c r="K3135" s="196"/>
      <c r="L3135" s="197"/>
    </row>
    <row r="3136" spans="6:12">
      <c r="F3136" s="198"/>
      <c r="G3136" s="196"/>
      <c r="H3136" s="196"/>
      <c r="I3136" s="196"/>
      <c r="J3136" s="196"/>
      <c r="K3136" s="196"/>
      <c r="L3136" s="197"/>
    </row>
    <row r="3137" spans="6:12">
      <c r="F3137" s="198"/>
      <c r="G3137" s="196"/>
      <c r="H3137" s="196"/>
      <c r="I3137" s="196"/>
      <c r="J3137" s="196"/>
      <c r="K3137" s="196"/>
      <c r="L3137" s="197"/>
    </row>
    <row r="3138" spans="6:12">
      <c r="F3138" s="198"/>
      <c r="G3138" s="196"/>
      <c r="H3138" s="196"/>
      <c r="I3138" s="196"/>
      <c r="J3138" s="196"/>
      <c r="K3138" s="196"/>
      <c r="L3138" s="197"/>
    </row>
    <row r="3139" spans="6:12">
      <c r="F3139" s="198"/>
      <c r="G3139" s="196"/>
      <c r="H3139" s="196"/>
      <c r="I3139" s="196"/>
      <c r="J3139" s="196"/>
      <c r="K3139" s="196"/>
      <c r="L3139" s="197"/>
    </row>
    <row r="3140" spans="6:12">
      <c r="F3140" s="198"/>
      <c r="G3140" s="196"/>
      <c r="H3140" s="196"/>
      <c r="I3140" s="196"/>
      <c r="J3140" s="196"/>
      <c r="K3140" s="196"/>
      <c r="L3140" s="197"/>
    </row>
    <row r="3141" spans="6:12">
      <c r="F3141" s="198"/>
      <c r="G3141" s="196"/>
      <c r="H3141" s="196"/>
      <c r="I3141" s="196"/>
      <c r="J3141" s="196"/>
      <c r="K3141" s="196"/>
      <c r="L3141" s="197"/>
    </row>
    <row r="3142" spans="6:12">
      <c r="F3142" s="198"/>
      <c r="G3142" s="196"/>
      <c r="H3142" s="196"/>
      <c r="I3142" s="196"/>
      <c r="J3142" s="196"/>
      <c r="K3142" s="196"/>
      <c r="L3142" s="197"/>
    </row>
    <row r="3143" spans="6:12">
      <c r="F3143" s="198"/>
      <c r="G3143" s="196"/>
      <c r="H3143" s="196"/>
      <c r="I3143" s="196"/>
      <c r="J3143" s="196"/>
      <c r="K3143" s="196"/>
      <c r="L3143" s="197"/>
    </row>
    <row r="3144" spans="6:12">
      <c r="F3144" s="198"/>
      <c r="G3144" s="196"/>
      <c r="H3144" s="196"/>
      <c r="I3144" s="196"/>
      <c r="J3144" s="196"/>
      <c r="K3144" s="196"/>
      <c r="L3144" s="197"/>
    </row>
    <row r="3145" spans="6:12">
      <c r="F3145" s="198"/>
      <c r="G3145" s="196"/>
      <c r="H3145" s="196"/>
      <c r="I3145" s="196"/>
      <c r="J3145" s="196"/>
      <c r="K3145" s="196"/>
      <c r="L3145" s="197"/>
    </row>
    <row r="3146" spans="6:12">
      <c r="F3146" s="198"/>
      <c r="G3146" s="196"/>
      <c r="H3146" s="196"/>
      <c r="I3146" s="196"/>
      <c r="J3146" s="196"/>
      <c r="K3146" s="196"/>
      <c r="L3146" s="197"/>
    </row>
    <row r="3147" spans="6:12">
      <c r="F3147" s="198"/>
      <c r="G3147" s="196"/>
      <c r="H3147" s="196"/>
      <c r="I3147" s="196"/>
      <c r="J3147" s="196"/>
      <c r="K3147" s="196"/>
      <c r="L3147" s="197"/>
    </row>
    <row r="3148" spans="6:12">
      <c r="F3148" s="198"/>
      <c r="G3148" s="196"/>
      <c r="H3148" s="196"/>
      <c r="I3148" s="196"/>
      <c r="J3148" s="196"/>
      <c r="K3148" s="196"/>
      <c r="L3148" s="197"/>
    </row>
    <row r="3149" spans="6:12">
      <c r="F3149" s="198"/>
      <c r="G3149" s="196"/>
      <c r="H3149" s="196"/>
      <c r="I3149" s="196"/>
      <c r="J3149" s="196"/>
      <c r="K3149" s="196"/>
      <c r="L3149" s="197"/>
    </row>
    <row r="3150" spans="6:12">
      <c r="F3150" s="198"/>
      <c r="G3150" s="196"/>
      <c r="H3150" s="196"/>
      <c r="I3150" s="196"/>
      <c r="J3150" s="196"/>
      <c r="K3150" s="196"/>
      <c r="L3150" s="197"/>
    </row>
    <row r="3151" spans="6:12">
      <c r="F3151" s="198"/>
      <c r="G3151" s="196"/>
      <c r="H3151" s="196"/>
      <c r="I3151" s="196"/>
      <c r="J3151" s="196"/>
      <c r="K3151" s="196"/>
      <c r="L3151" s="197"/>
    </row>
    <row r="3152" spans="6:12">
      <c r="F3152" s="198"/>
      <c r="G3152" s="196"/>
      <c r="H3152" s="196"/>
      <c r="I3152" s="196"/>
      <c r="J3152" s="196"/>
      <c r="K3152" s="196"/>
      <c r="L3152" s="197"/>
    </row>
    <row r="3153" spans="6:12">
      <c r="F3153" s="198"/>
      <c r="G3153" s="196"/>
      <c r="H3153" s="196"/>
      <c r="I3153" s="196"/>
      <c r="J3153" s="196"/>
      <c r="K3153" s="196"/>
      <c r="L3153" s="197"/>
    </row>
    <row r="3154" spans="6:12">
      <c r="F3154" s="198"/>
      <c r="G3154" s="196"/>
      <c r="H3154" s="196"/>
      <c r="I3154" s="196"/>
      <c r="J3154" s="196"/>
      <c r="K3154" s="196"/>
      <c r="L3154" s="197"/>
    </row>
    <row r="3155" spans="6:12">
      <c r="F3155" s="198"/>
      <c r="G3155" s="196"/>
      <c r="H3155" s="196"/>
      <c r="I3155" s="196"/>
      <c r="J3155" s="196"/>
      <c r="K3155" s="196"/>
      <c r="L3155" s="197"/>
    </row>
    <row r="3156" spans="6:12">
      <c r="F3156" s="198"/>
      <c r="G3156" s="196"/>
      <c r="H3156" s="196"/>
      <c r="I3156" s="196"/>
      <c r="J3156" s="196"/>
      <c r="K3156" s="196"/>
      <c r="L3156" s="197"/>
    </row>
    <row r="3157" spans="6:12">
      <c r="F3157" s="198"/>
      <c r="G3157" s="196"/>
      <c r="H3157" s="196"/>
      <c r="I3157" s="196"/>
      <c r="J3157" s="196"/>
      <c r="K3157" s="196"/>
      <c r="L3157" s="197"/>
    </row>
    <row r="3158" spans="6:12">
      <c r="F3158" s="198"/>
      <c r="G3158" s="196"/>
      <c r="H3158" s="196"/>
      <c r="I3158" s="196"/>
      <c r="J3158" s="196"/>
      <c r="K3158" s="196"/>
      <c r="L3158" s="197"/>
    </row>
    <row r="3159" spans="6:12">
      <c r="F3159" s="198"/>
      <c r="G3159" s="196"/>
      <c r="H3159" s="196"/>
      <c r="I3159" s="196"/>
      <c r="J3159" s="196"/>
      <c r="K3159" s="196"/>
      <c r="L3159" s="197"/>
    </row>
    <row r="3160" spans="6:12">
      <c r="F3160" s="198"/>
      <c r="G3160" s="196"/>
      <c r="H3160" s="196"/>
      <c r="I3160" s="196"/>
      <c r="J3160" s="196"/>
      <c r="K3160" s="196"/>
      <c r="L3160" s="197"/>
    </row>
    <row r="3161" spans="6:12">
      <c r="F3161" s="198"/>
      <c r="G3161" s="196"/>
      <c r="H3161" s="196"/>
      <c r="I3161" s="196"/>
      <c r="J3161" s="196"/>
      <c r="K3161" s="196"/>
      <c r="L3161" s="197"/>
    </row>
    <row r="3162" spans="6:12">
      <c r="F3162" s="198"/>
      <c r="G3162" s="196"/>
      <c r="H3162" s="196"/>
      <c r="I3162" s="196"/>
      <c r="J3162" s="196"/>
      <c r="K3162" s="196"/>
      <c r="L3162" s="197"/>
    </row>
    <row r="3163" spans="6:12">
      <c r="F3163" s="198"/>
      <c r="G3163" s="196"/>
      <c r="H3163" s="196"/>
      <c r="I3163" s="196"/>
      <c r="J3163" s="196"/>
      <c r="K3163" s="196"/>
      <c r="L3163" s="197"/>
    </row>
    <row r="3164" spans="6:12">
      <c r="F3164" s="198"/>
      <c r="G3164" s="196"/>
      <c r="H3164" s="196"/>
      <c r="I3164" s="196"/>
      <c r="J3164" s="196"/>
      <c r="K3164" s="196"/>
      <c r="L3164" s="197"/>
    </row>
    <row r="3165" spans="6:12">
      <c r="F3165" s="198"/>
      <c r="G3165" s="196"/>
      <c r="H3165" s="196"/>
      <c r="I3165" s="196"/>
      <c r="J3165" s="196"/>
      <c r="K3165" s="196"/>
      <c r="L3165" s="197"/>
    </row>
    <row r="3166" spans="6:12">
      <c r="F3166" s="198"/>
      <c r="G3166" s="196"/>
      <c r="H3166" s="196"/>
      <c r="I3166" s="196"/>
      <c r="J3166" s="196"/>
      <c r="K3166" s="196"/>
      <c r="L3166" s="197"/>
    </row>
    <row r="3167" spans="6:12">
      <c r="F3167" s="198"/>
      <c r="G3167" s="196"/>
      <c r="H3167" s="196"/>
      <c r="I3167" s="196"/>
      <c r="J3167" s="196"/>
      <c r="K3167" s="196"/>
      <c r="L3167" s="197"/>
    </row>
    <row r="3168" spans="6:12">
      <c r="F3168" s="198"/>
      <c r="G3168" s="196"/>
      <c r="H3168" s="196"/>
      <c r="I3168" s="196"/>
      <c r="J3168" s="196"/>
      <c r="K3168" s="196"/>
      <c r="L3168" s="197"/>
    </row>
    <row r="3169" spans="6:12">
      <c r="F3169" s="198"/>
      <c r="G3169" s="196"/>
      <c r="H3169" s="196"/>
      <c r="I3169" s="196"/>
      <c r="J3169" s="196"/>
      <c r="K3169" s="196"/>
      <c r="L3169" s="197"/>
    </row>
    <row r="3170" spans="6:12">
      <c r="F3170" s="198"/>
      <c r="G3170" s="196"/>
      <c r="H3170" s="196"/>
      <c r="I3170" s="196"/>
      <c r="J3170" s="196"/>
      <c r="K3170" s="196"/>
      <c r="L3170" s="197"/>
    </row>
    <row r="3171" spans="6:12">
      <c r="F3171" s="198"/>
      <c r="G3171" s="196"/>
      <c r="H3171" s="196"/>
      <c r="I3171" s="196"/>
      <c r="J3171" s="196"/>
      <c r="K3171" s="196"/>
      <c r="L3171" s="197"/>
    </row>
    <row r="3172" spans="6:12">
      <c r="F3172" s="198"/>
      <c r="G3172" s="196"/>
      <c r="H3172" s="196"/>
      <c r="I3172" s="196"/>
      <c r="J3172" s="196"/>
      <c r="K3172" s="196"/>
      <c r="L3172" s="197"/>
    </row>
    <row r="3173" spans="6:12">
      <c r="F3173" s="198"/>
      <c r="G3173" s="196"/>
      <c r="H3173" s="196"/>
      <c r="I3173" s="196"/>
      <c r="J3173" s="196"/>
      <c r="K3173" s="196"/>
      <c r="L3173" s="197"/>
    </row>
    <row r="3174" spans="6:12">
      <c r="F3174" s="198"/>
      <c r="G3174" s="196"/>
      <c r="H3174" s="196"/>
      <c r="I3174" s="196"/>
      <c r="J3174" s="196"/>
      <c r="K3174" s="196"/>
      <c r="L3174" s="197"/>
    </row>
    <row r="3175" spans="6:12">
      <c r="F3175" s="198"/>
      <c r="G3175" s="196"/>
      <c r="H3175" s="196"/>
      <c r="I3175" s="196"/>
      <c r="J3175" s="196"/>
      <c r="K3175" s="196"/>
      <c r="L3175" s="197"/>
    </row>
    <row r="3176" spans="6:12">
      <c r="F3176" s="198"/>
      <c r="G3176" s="196"/>
      <c r="H3176" s="196"/>
      <c r="I3176" s="196"/>
      <c r="J3176" s="196"/>
      <c r="K3176" s="196"/>
      <c r="L3176" s="197"/>
    </row>
    <row r="3177" spans="6:12">
      <c r="F3177" s="198"/>
      <c r="G3177" s="196"/>
      <c r="H3177" s="196"/>
      <c r="I3177" s="196"/>
      <c r="J3177" s="196"/>
      <c r="K3177" s="196"/>
      <c r="L3177" s="197"/>
    </row>
    <row r="3178" spans="6:12">
      <c r="F3178" s="198"/>
      <c r="G3178" s="196"/>
      <c r="H3178" s="196"/>
      <c r="I3178" s="196"/>
      <c r="J3178" s="196"/>
      <c r="K3178" s="196"/>
      <c r="L3178" s="197"/>
    </row>
    <row r="3179" spans="6:12">
      <c r="F3179" s="198"/>
      <c r="G3179" s="196"/>
      <c r="H3179" s="196"/>
      <c r="I3179" s="196"/>
      <c r="J3179" s="196"/>
      <c r="K3179" s="196"/>
      <c r="L3179" s="197"/>
    </row>
    <row r="3180" spans="6:12">
      <c r="F3180" s="198"/>
      <c r="G3180" s="196"/>
      <c r="H3180" s="196"/>
      <c r="I3180" s="196"/>
      <c r="J3180" s="196"/>
      <c r="K3180" s="196"/>
      <c r="L3180" s="197"/>
    </row>
    <row r="3181" spans="6:12">
      <c r="F3181" s="198"/>
      <c r="G3181" s="196"/>
      <c r="H3181" s="196"/>
      <c r="I3181" s="196"/>
      <c r="J3181" s="196"/>
      <c r="K3181" s="196"/>
      <c r="L3181" s="197"/>
    </row>
    <row r="3182" spans="6:12">
      <c r="F3182" s="198"/>
      <c r="G3182" s="196"/>
      <c r="H3182" s="196"/>
      <c r="I3182" s="196"/>
      <c r="J3182" s="196"/>
      <c r="K3182" s="196"/>
      <c r="L3182" s="197"/>
    </row>
    <row r="3183" spans="6:12">
      <c r="F3183" s="198"/>
      <c r="G3183" s="196"/>
      <c r="H3183" s="196"/>
      <c r="I3183" s="196"/>
      <c r="J3183" s="196"/>
      <c r="K3183" s="196"/>
      <c r="L3183" s="197"/>
    </row>
    <row r="3184" spans="6:12">
      <c r="F3184" s="198"/>
      <c r="G3184" s="196"/>
      <c r="H3184" s="196"/>
      <c r="I3184" s="196"/>
      <c r="J3184" s="196"/>
      <c r="K3184" s="196"/>
      <c r="L3184" s="197"/>
    </row>
    <row r="3185" spans="6:12">
      <c r="F3185" s="198"/>
      <c r="G3185" s="196"/>
      <c r="H3185" s="196"/>
      <c r="I3185" s="196"/>
      <c r="J3185" s="196"/>
      <c r="K3185" s="196"/>
      <c r="L3185" s="197"/>
    </row>
    <row r="3186" spans="6:12">
      <c r="F3186" s="198"/>
      <c r="G3186" s="196"/>
      <c r="H3186" s="196"/>
      <c r="I3186" s="196"/>
      <c r="J3186" s="196"/>
      <c r="K3186" s="196"/>
      <c r="L3186" s="197"/>
    </row>
    <row r="3187" spans="6:12">
      <c r="F3187" s="198"/>
      <c r="G3187" s="196"/>
      <c r="H3187" s="196"/>
      <c r="I3187" s="196"/>
      <c r="J3187" s="196"/>
      <c r="K3187" s="196"/>
      <c r="L3187" s="197"/>
    </row>
    <row r="3188" spans="6:12">
      <c r="F3188" s="198"/>
      <c r="G3188" s="196"/>
      <c r="H3188" s="196"/>
      <c r="I3188" s="196"/>
      <c r="J3188" s="196"/>
      <c r="K3188" s="196"/>
      <c r="L3188" s="197"/>
    </row>
    <row r="3189" spans="6:12">
      <c r="F3189" s="198"/>
      <c r="G3189" s="196"/>
      <c r="H3189" s="196"/>
      <c r="I3189" s="196"/>
      <c r="J3189" s="196"/>
      <c r="K3189" s="196"/>
      <c r="L3189" s="197"/>
    </row>
    <row r="3190" spans="6:12">
      <c r="F3190" s="198"/>
      <c r="G3190" s="196"/>
      <c r="H3190" s="196"/>
      <c r="I3190" s="196"/>
      <c r="J3190" s="196"/>
      <c r="K3190" s="196"/>
      <c r="L3190" s="197"/>
    </row>
    <row r="3191" spans="6:12">
      <c r="F3191" s="198"/>
      <c r="G3191" s="196"/>
      <c r="H3191" s="196"/>
      <c r="I3191" s="196"/>
      <c r="J3191" s="196"/>
      <c r="K3191" s="196"/>
      <c r="L3191" s="197"/>
    </row>
    <row r="3192" spans="6:12">
      <c r="F3192" s="198"/>
      <c r="G3192" s="196"/>
      <c r="H3192" s="196"/>
      <c r="I3192" s="196"/>
      <c r="J3192" s="196"/>
      <c r="K3192" s="196"/>
      <c r="L3192" s="197"/>
    </row>
    <row r="3193" spans="6:12">
      <c r="F3193" s="198"/>
      <c r="G3193" s="196"/>
      <c r="H3193" s="196"/>
      <c r="I3193" s="196"/>
      <c r="J3193" s="196"/>
      <c r="K3193" s="196"/>
      <c r="L3193" s="197"/>
    </row>
    <row r="3194" spans="6:12">
      <c r="F3194" s="198"/>
      <c r="G3194" s="196"/>
      <c r="H3194" s="196"/>
      <c r="I3194" s="196"/>
      <c r="J3194" s="196"/>
      <c r="K3194" s="196"/>
      <c r="L3194" s="197"/>
    </row>
    <row r="3195" spans="6:12">
      <c r="F3195" s="198"/>
      <c r="G3195" s="196"/>
      <c r="H3195" s="196"/>
      <c r="I3195" s="196"/>
      <c r="J3195" s="196"/>
      <c r="K3195" s="196"/>
      <c r="L3195" s="197"/>
    </row>
    <row r="3196" spans="6:12">
      <c r="F3196" s="198"/>
      <c r="G3196" s="196"/>
      <c r="H3196" s="196"/>
      <c r="I3196" s="196"/>
      <c r="J3196" s="196"/>
      <c r="K3196" s="196"/>
      <c r="L3196" s="197"/>
    </row>
    <row r="3197" spans="6:12">
      <c r="F3197" s="198"/>
      <c r="G3197" s="196"/>
      <c r="H3197" s="196"/>
      <c r="I3197" s="196"/>
      <c r="J3197" s="196"/>
      <c r="K3197" s="196"/>
      <c r="L3197" s="197"/>
    </row>
    <row r="3198" spans="6:12">
      <c r="F3198" s="198"/>
      <c r="G3198" s="196"/>
      <c r="H3198" s="196"/>
      <c r="I3198" s="196"/>
      <c r="J3198" s="196"/>
      <c r="K3198" s="196"/>
      <c r="L3198" s="197"/>
    </row>
    <row r="3199" spans="6:12">
      <c r="F3199" s="198"/>
      <c r="G3199" s="196"/>
      <c r="H3199" s="196"/>
      <c r="I3199" s="196"/>
      <c r="J3199" s="196"/>
      <c r="K3199" s="196"/>
      <c r="L3199" s="197"/>
    </row>
    <row r="3200" spans="6:12">
      <c r="F3200" s="198"/>
      <c r="G3200" s="196"/>
      <c r="H3200" s="196"/>
      <c r="I3200" s="196"/>
      <c r="J3200" s="196"/>
      <c r="K3200" s="196"/>
      <c r="L3200" s="197"/>
    </row>
    <row r="3201" spans="6:12">
      <c r="F3201" s="198"/>
      <c r="G3201" s="196"/>
      <c r="H3201" s="196"/>
      <c r="I3201" s="196"/>
      <c r="J3201" s="196"/>
      <c r="K3201" s="196"/>
      <c r="L3201" s="197"/>
    </row>
    <row r="3202" spans="6:12">
      <c r="F3202" s="198"/>
      <c r="G3202" s="196"/>
      <c r="H3202" s="196"/>
      <c r="I3202" s="196"/>
      <c r="J3202" s="196"/>
      <c r="K3202" s="196"/>
      <c r="L3202" s="197"/>
    </row>
    <row r="3203" spans="6:12">
      <c r="F3203" s="198"/>
      <c r="G3203" s="196"/>
      <c r="H3203" s="196"/>
      <c r="I3203" s="196"/>
      <c r="J3203" s="196"/>
      <c r="K3203" s="196"/>
      <c r="L3203" s="197"/>
    </row>
    <row r="3204" spans="6:12">
      <c r="F3204" s="198"/>
      <c r="G3204" s="196"/>
      <c r="H3204" s="196"/>
      <c r="I3204" s="196"/>
      <c r="J3204" s="196"/>
      <c r="K3204" s="196"/>
      <c r="L3204" s="197"/>
    </row>
    <row r="3205" spans="6:12">
      <c r="F3205" s="198"/>
      <c r="G3205" s="196"/>
      <c r="H3205" s="196"/>
      <c r="I3205" s="196"/>
      <c r="J3205" s="196"/>
      <c r="K3205" s="196"/>
      <c r="L3205" s="197"/>
    </row>
    <row r="3206" spans="6:12">
      <c r="F3206" s="198"/>
      <c r="G3206" s="196"/>
      <c r="H3206" s="196"/>
      <c r="I3206" s="196"/>
      <c r="J3206" s="196"/>
      <c r="K3206" s="196"/>
      <c r="L3206" s="197"/>
    </row>
    <row r="3207" spans="6:12">
      <c r="F3207" s="198"/>
      <c r="G3207" s="196"/>
      <c r="H3207" s="196"/>
      <c r="I3207" s="196"/>
      <c r="J3207" s="196"/>
      <c r="K3207" s="196"/>
      <c r="L3207" s="197"/>
    </row>
    <row r="3208" spans="6:12">
      <c r="F3208" s="198"/>
      <c r="G3208" s="196"/>
      <c r="H3208" s="196"/>
      <c r="I3208" s="196"/>
      <c r="J3208" s="196"/>
      <c r="K3208" s="196"/>
      <c r="L3208" s="197"/>
    </row>
    <row r="3209" spans="6:12">
      <c r="F3209" s="198"/>
      <c r="G3209" s="196"/>
      <c r="H3209" s="196"/>
      <c r="I3209" s="196"/>
      <c r="J3209" s="196"/>
      <c r="K3209" s="196"/>
      <c r="L3209" s="197"/>
    </row>
    <row r="3210" spans="6:12">
      <c r="F3210" s="198"/>
      <c r="G3210" s="196"/>
      <c r="H3210" s="196"/>
      <c r="I3210" s="196"/>
      <c r="J3210" s="196"/>
      <c r="K3210" s="196"/>
      <c r="L3210" s="197"/>
    </row>
    <row r="3211" spans="6:12">
      <c r="F3211" s="198"/>
      <c r="G3211" s="196"/>
      <c r="H3211" s="196"/>
      <c r="I3211" s="196"/>
      <c r="J3211" s="196"/>
      <c r="K3211" s="196"/>
      <c r="L3211" s="197"/>
    </row>
    <row r="3212" spans="6:12">
      <c r="F3212" s="198"/>
      <c r="G3212" s="196"/>
      <c r="H3212" s="196"/>
      <c r="I3212" s="196"/>
      <c r="J3212" s="196"/>
      <c r="K3212" s="196"/>
      <c r="L3212" s="197"/>
    </row>
    <row r="3213" spans="6:12">
      <c r="F3213" s="198"/>
      <c r="G3213" s="196"/>
      <c r="H3213" s="196"/>
      <c r="I3213" s="196"/>
      <c r="J3213" s="196"/>
      <c r="K3213" s="196"/>
      <c r="L3213" s="197"/>
    </row>
    <row r="3214" spans="6:12">
      <c r="F3214" s="198"/>
      <c r="G3214" s="196"/>
      <c r="H3214" s="196"/>
      <c r="I3214" s="196"/>
      <c r="J3214" s="196"/>
      <c r="K3214" s="196"/>
      <c r="L3214" s="197"/>
    </row>
    <row r="3215" spans="6:12">
      <c r="F3215" s="198"/>
      <c r="G3215" s="196"/>
      <c r="H3215" s="196"/>
      <c r="I3215" s="196"/>
      <c r="J3215" s="196"/>
      <c r="K3215" s="196"/>
      <c r="L3215" s="197"/>
    </row>
    <row r="3216" spans="6:12">
      <c r="F3216" s="198"/>
      <c r="G3216" s="196"/>
      <c r="H3216" s="196"/>
      <c r="I3216" s="196"/>
      <c r="J3216" s="196"/>
      <c r="K3216" s="196"/>
      <c r="L3216" s="197"/>
    </row>
    <row r="3217" spans="6:12">
      <c r="F3217" s="198"/>
      <c r="G3217" s="196"/>
      <c r="H3217" s="196"/>
      <c r="I3217" s="196"/>
      <c r="J3217" s="196"/>
      <c r="K3217" s="196"/>
      <c r="L3217" s="197"/>
    </row>
    <row r="3218" spans="6:12">
      <c r="F3218" s="198"/>
      <c r="G3218" s="196"/>
      <c r="H3218" s="196"/>
      <c r="I3218" s="196"/>
      <c r="J3218" s="196"/>
      <c r="K3218" s="196"/>
      <c r="L3218" s="197"/>
    </row>
    <row r="3219" spans="6:12">
      <c r="F3219" s="198"/>
      <c r="G3219" s="196"/>
      <c r="H3219" s="196"/>
      <c r="I3219" s="196"/>
      <c r="J3219" s="196"/>
      <c r="K3219" s="196"/>
      <c r="L3219" s="197"/>
    </row>
    <row r="3220" spans="6:12">
      <c r="F3220" s="198"/>
      <c r="G3220" s="196"/>
      <c r="H3220" s="196"/>
      <c r="I3220" s="196"/>
      <c r="J3220" s="196"/>
      <c r="K3220" s="196"/>
      <c r="L3220" s="197"/>
    </row>
    <row r="3221" spans="6:12">
      <c r="F3221" s="198"/>
      <c r="G3221" s="196"/>
      <c r="H3221" s="196"/>
      <c r="I3221" s="196"/>
      <c r="J3221" s="196"/>
      <c r="K3221" s="196"/>
      <c r="L3221" s="197"/>
    </row>
    <row r="3222" spans="6:12">
      <c r="F3222" s="198"/>
      <c r="G3222" s="196"/>
      <c r="H3222" s="196"/>
      <c r="I3222" s="196"/>
      <c r="J3222" s="196"/>
      <c r="K3222" s="196"/>
      <c r="L3222" s="197"/>
    </row>
    <row r="3223" spans="6:12">
      <c r="F3223" s="198"/>
      <c r="G3223" s="196"/>
      <c r="H3223" s="196"/>
      <c r="I3223" s="196"/>
      <c r="J3223" s="196"/>
      <c r="K3223" s="196"/>
      <c r="L3223" s="197"/>
    </row>
    <row r="3224" spans="6:12">
      <c r="F3224" s="198"/>
      <c r="G3224" s="196"/>
      <c r="H3224" s="196"/>
      <c r="I3224" s="196"/>
      <c r="J3224" s="196"/>
      <c r="K3224" s="196"/>
      <c r="L3224" s="197"/>
    </row>
    <row r="3225" spans="6:12">
      <c r="F3225" s="198"/>
      <c r="G3225" s="196"/>
      <c r="H3225" s="196"/>
      <c r="I3225" s="196"/>
      <c r="J3225" s="196"/>
      <c r="K3225" s="196"/>
      <c r="L3225" s="197"/>
    </row>
    <row r="3226" spans="6:12">
      <c r="F3226" s="198"/>
      <c r="G3226" s="196"/>
      <c r="H3226" s="196"/>
      <c r="I3226" s="196"/>
      <c r="J3226" s="196"/>
      <c r="K3226" s="196"/>
      <c r="L3226" s="197"/>
    </row>
    <row r="3227" spans="6:12">
      <c r="F3227" s="198"/>
      <c r="G3227" s="196"/>
      <c r="H3227" s="196"/>
      <c r="I3227" s="196"/>
      <c r="J3227" s="196"/>
      <c r="K3227" s="196"/>
      <c r="L3227" s="197"/>
    </row>
    <row r="3228" spans="6:12">
      <c r="F3228" s="198"/>
      <c r="G3228" s="196"/>
      <c r="H3228" s="196"/>
      <c r="I3228" s="196"/>
      <c r="J3228" s="196"/>
      <c r="K3228" s="196"/>
      <c r="L3228" s="197"/>
    </row>
    <row r="3229" spans="6:12">
      <c r="F3229" s="198"/>
      <c r="G3229" s="196"/>
      <c r="H3229" s="196"/>
      <c r="I3229" s="196"/>
      <c r="J3229" s="196"/>
      <c r="K3229" s="196"/>
      <c r="L3229" s="197"/>
    </row>
    <row r="3230" spans="6:12">
      <c r="F3230" s="198"/>
      <c r="G3230" s="196"/>
      <c r="H3230" s="196"/>
      <c r="I3230" s="196"/>
      <c r="J3230" s="196"/>
      <c r="K3230" s="196"/>
      <c r="L3230" s="197"/>
    </row>
    <row r="3231" spans="6:12">
      <c r="F3231" s="198"/>
      <c r="G3231" s="196"/>
      <c r="H3231" s="196"/>
      <c r="I3231" s="196"/>
      <c r="J3231" s="196"/>
      <c r="K3231" s="196"/>
      <c r="L3231" s="197"/>
    </row>
    <row r="3232" spans="6:12">
      <c r="F3232" s="198"/>
      <c r="G3232" s="196"/>
      <c r="H3232" s="196"/>
      <c r="I3232" s="196"/>
      <c r="J3232" s="196"/>
      <c r="K3232" s="196"/>
      <c r="L3232" s="197"/>
    </row>
    <row r="3233" spans="6:12">
      <c r="F3233" s="198"/>
      <c r="G3233" s="196"/>
      <c r="H3233" s="196"/>
      <c r="I3233" s="196"/>
      <c r="J3233" s="196"/>
      <c r="K3233" s="196"/>
      <c r="L3233" s="197"/>
    </row>
    <row r="3234" spans="6:12">
      <c r="F3234" s="198"/>
      <c r="G3234" s="196"/>
      <c r="H3234" s="196"/>
      <c r="I3234" s="196"/>
      <c r="J3234" s="196"/>
      <c r="K3234" s="196"/>
      <c r="L3234" s="197"/>
    </row>
    <row r="3235" spans="6:12">
      <c r="F3235" s="198"/>
      <c r="G3235" s="196"/>
      <c r="H3235" s="196"/>
      <c r="I3235" s="196"/>
      <c r="J3235" s="196"/>
      <c r="K3235" s="196"/>
      <c r="L3235" s="197"/>
    </row>
    <row r="3236" spans="6:12">
      <c r="F3236" s="198"/>
      <c r="G3236" s="196"/>
      <c r="H3236" s="196"/>
      <c r="I3236" s="196"/>
      <c r="J3236" s="196"/>
      <c r="K3236" s="196"/>
      <c r="L3236" s="197"/>
    </row>
    <row r="3237" spans="6:12">
      <c r="F3237" s="198"/>
      <c r="G3237" s="196"/>
      <c r="H3237" s="196"/>
      <c r="I3237" s="196"/>
      <c r="J3237" s="196"/>
      <c r="K3237" s="196"/>
      <c r="L3237" s="197"/>
    </row>
    <row r="3238" spans="6:12">
      <c r="F3238" s="198"/>
      <c r="G3238" s="196"/>
      <c r="H3238" s="196"/>
      <c r="I3238" s="196"/>
      <c r="J3238" s="196"/>
      <c r="K3238" s="196"/>
      <c r="L3238" s="197"/>
    </row>
    <row r="3239" spans="6:12">
      <c r="F3239" s="198"/>
      <c r="G3239" s="196"/>
      <c r="H3239" s="196"/>
      <c r="I3239" s="196"/>
      <c r="J3239" s="196"/>
      <c r="K3239" s="196"/>
      <c r="L3239" s="197"/>
    </row>
    <row r="3240" spans="6:12">
      <c r="F3240" s="198"/>
      <c r="G3240" s="196"/>
      <c r="H3240" s="196"/>
      <c r="I3240" s="196"/>
      <c r="J3240" s="196"/>
      <c r="K3240" s="196"/>
      <c r="L3240" s="197"/>
    </row>
    <row r="3241" spans="6:12">
      <c r="F3241" s="198"/>
      <c r="G3241" s="196"/>
      <c r="H3241" s="196"/>
      <c r="I3241" s="196"/>
      <c r="J3241" s="196"/>
      <c r="K3241" s="196"/>
      <c r="L3241" s="197"/>
    </row>
    <row r="3242" spans="6:12">
      <c r="F3242" s="198"/>
      <c r="G3242" s="196"/>
      <c r="H3242" s="196"/>
      <c r="I3242" s="196"/>
      <c r="J3242" s="196"/>
      <c r="K3242" s="196"/>
      <c r="L3242" s="197"/>
    </row>
    <row r="3243" spans="6:12">
      <c r="F3243" s="198"/>
      <c r="G3243" s="196"/>
      <c r="H3243" s="196"/>
      <c r="I3243" s="196"/>
      <c r="J3243" s="196"/>
      <c r="K3243" s="196"/>
      <c r="L3243" s="197"/>
    </row>
    <row r="3244" spans="6:12">
      <c r="F3244" s="198"/>
      <c r="G3244" s="196"/>
      <c r="H3244" s="196"/>
      <c r="I3244" s="196"/>
      <c r="J3244" s="196"/>
      <c r="K3244" s="196"/>
      <c r="L3244" s="197"/>
    </row>
    <row r="3245" spans="6:12">
      <c r="F3245" s="198"/>
      <c r="G3245" s="196"/>
      <c r="H3245" s="196"/>
      <c r="I3245" s="196"/>
      <c r="J3245" s="196"/>
      <c r="K3245" s="196"/>
      <c r="L3245" s="197"/>
    </row>
    <row r="3246" spans="6:12">
      <c r="F3246" s="198"/>
      <c r="G3246" s="196"/>
      <c r="H3246" s="196"/>
      <c r="I3246" s="196"/>
      <c r="J3246" s="196"/>
      <c r="K3246" s="196"/>
      <c r="L3246" s="197"/>
    </row>
    <row r="3247" spans="6:12">
      <c r="F3247" s="198"/>
      <c r="G3247" s="196"/>
      <c r="H3247" s="196"/>
      <c r="I3247" s="196"/>
      <c r="J3247" s="196"/>
      <c r="K3247" s="196"/>
      <c r="L3247" s="197"/>
    </row>
    <row r="3248" spans="6:12">
      <c r="F3248" s="198"/>
      <c r="G3248" s="196"/>
      <c r="H3248" s="196"/>
      <c r="I3248" s="196"/>
      <c r="J3248" s="196"/>
      <c r="K3248" s="196"/>
      <c r="L3248" s="197"/>
    </row>
    <row r="3249" spans="6:12">
      <c r="F3249" s="198"/>
      <c r="G3249" s="196"/>
      <c r="H3249" s="196"/>
      <c r="I3249" s="196"/>
      <c r="J3249" s="196"/>
      <c r="K3249" s="196"/>
      <c r="L3249" s="197"/>
    </row>
    <row r="3250" spans="6:12">
      <c r="F3250" s="198"/>
      <c r="G3250" s="196"/>
      <c r="H3250" s="196"/>
      <c r="I3250" s="196"/>
      <c r="J3250" s="196"/>
      <c r="K3250" s="196"/>
      <c r="L3250" s="197"/>
    </row>
    <row r="3251" spans="6:12">
      <c r="F3251" s="198"/>
      <c r="G3251" s="196"/>
      <c r="H3251" s="196"/>
      <c r="I3251" s="196"/>
      <c r="J3251" s="196"/>
      <c r="K3251" s="196"/>
      <c r="L3251" s="197"/>
    </row>
    <row r="3252" spans="6:12">
      <c r="F3252" s="198"/>
      <c r="G3252" s="196"/>
      <c r="H3252" s="196"/>
      <c r="I3252" s="196"/>
      <c r="J3252" s="196"/>
      <c r="K3252" s="196"/>
      <c r="L3252" s="197"/>
    </row>
    <row r="3253" spans="6:12">
      <c r="F3253" s="198"/>
      <c r="G3253" s="196"/>
      <c r="H3253" s="196"/>
      <c r="I3253" s="196"/>
      <c r="J3253" s="196"/>
      <c r="K3253" s="196"/>
      <c r="L3253" s="197"/>
    </row>
    <row r="3254" spans="6:12">
      <c r="F3254" s="198"/>
      <c r="G3254" s="196"/>
      <c r="H3254" s="196"/>
      <c r="I3254" s="196"/>
      <c r="J3254" s="196"/>
      <c r="K3254" s="196"/>
      <c r="L3254" s="197"/>
    </row>
    <row r="3255" spans="6:12">
      <c r="F3255" s="198"/>
      <c r="G3255" s="196"/>
      <c r="H3255" s="196"/>
      <c r="I3255" s="196"/>
      <c r="J3255" s="196"/>
      <c r="K3255" s="196"/>
      <c r="L3255" s="197"/>
    </row>
    <row r="3256" spans="6:12">
      <c r="F3256" s="198"/>
      <c r="G3256" s="196"/>
      <c r="H3256" s="196"/>
      <c r="I3256" s="196"/>
      <c r="J3256" s="196"/>
      <c r="K3256" s="196"/>
      <c r="L3256" s="197"/>
    </row>
    <row r="3257" spans="6:12">
      <c r="F3257" s="198"/>
      <c r="G3257" s="196"/>
      <c r="H3257" s="196"/>
      <c r="I3257" s="196"/>
      <c r="J3257" s="196"/>
      <c r="K3257" s="196"/>
      <c r="L3257" s="197"/>
    </row>
    <row r="3258" spans="6:12">
      <c r="F3258" s="198"/>
      <c r="G3258" s="196"/>
      <c r="H3258" s="196"/>
      <c r="I3258" s="196"/>
      <c r="J3258" s="196"/>
      <c r="K3258" s="196"/>
      <c r="L3258" s="197"/>
    </row>
    <row r="3259" spans="6:12">
      <c r="F3259" s="198"/>
      <c r="G3259" s="196"/>
      <c r="H3259" s="196"/>
      <c r="I3259" s="196"/>
      <c r="J3259" s="196"/>
      <c r="K3259" s="196"/>
      <c r="L3259" s="197"/>
    </row>
    <row r="3260" spans="6:12">
      <c r="F3260" s="198"/>
      <c r="G3260" s="196"/>
      <c r="H3260" s="196"/>
      <c r="I3260" s="196"/>
      <c r="J3260" s="196"/>
      <c r="K3260" s="196"/>
      <c r="L3260" s="197"/>
    </row>
    <row r="3261" spans="6:12">
      <c r="F3261" s="198"/>
      <c r="G3261" s="196"/>
      <c r="H3261" s="196"/>
      <c r="I3261" s="196"/>
      <c r="J3261" s="196"/>
      <c r="K3261" s="196"/>
      <c r="L3261" s="197"/>
    </row>
    <row r="3262" spans="6:12">
      <c r="F3262" s="198"/>
      <c r="G3262" s="196"/>
      <c r="H3262" s="196"/>
      <c r="I3262" s="196"/>
      <c r="J3262" s="196"/>
      <c r="K3262" s="196"/>
      <c r="L3262" s="197"/>
    </row>
    <row r="3263" spans="6:12">
      <c r="F3263" s="198"/>
      <c r="G3263" s="196"/>
      <c r="H3263" s="196"/>
      <c r="I3263" s="196"/>
      <c r="J3263" s="196"/>
      <c r="K3263" s="196"/>
      <c r="L3263" s="197"/>
    </row>
    <row r="3264" spans="6:12">
      <c r="F3264" s="198"/>
      <c r="G3264" s="196"/>
      <c r="H3264" s="196"/>
      <c r="I3264" s="196"/>
      <c r="J3264" s="196"/>
      <c r="K3264" s="196"/>
      <c r="L3264" s="197"/>
    </row>
    <row r="3265" spans="6:12">
      <c r="F3265" s="198"/>
      <c r="G3265" s="196"/>
      <c r="H3265" s="196"/>
      <c r="I3265" s="196"/>
      <c r="J3265" s="196"/>
      <c r="K3265" s="196"/>
      <c r="L3265" s="197"/>
    </row>
    <row r="3266" spans="6:12">
      <c r="F3266" s="198"/>
      <c r="G3266" s="196"/>
      <c r="H3266" s="196"/>
      <c r="I3266" s="196"/>
      <c r="J3266" s="196"/>
      <c r="K3266" s="196"/>
      <c r="L3266" s="197"/>
    </row>
    <row r="3267" spans="6:12">
      <c r="F3267" s="198"/>
      <c r="G3267" s="196"/>
      <c r="H3267" s="196"/>
      <c r="I3267" s="196"/>
      <c r="J3267" s="196"/>
      <c r="K3267" s="196"/>
      <c r="L3267" s="197"/>
    </row>
    <row r="3268" spans="6:12">
      <c r="F3268" s="198"/>
      <c r="G3268" s="196"/>
      <c r="H3268" s="196"/>
      <c r="I3268" s="196"/>
      <c r="J3268" s="196"/>
      <c r="K3268" s="196"/>
      <c r="L3268" s="197"/>
    </row>
    <row r="3269" spans="6:12">
      <c r="F3269" s="198"/>
      <c r="G3269" s="196"/>
      <c r="H3269" s="196"/>
      <c r="I3269" s="196"/>
      <c r="J3269" s="196"/>
      <c r="K3269" s="196"/>
      <c r="L3269" s="197"/>
    </row>
    <row r="3270" spans="6:12">
      <c r="F3270" s="198"/>
      <c r="G3270" s="196"/>
      <c r="H3270" s="196"/>
      <c r="I3270" s="196"/>
      <c r="J3270" s="196"/>
      <c r="K3270" s="196"/>
      <c r="L3270" s="197"/>
    </row>
    <row r="3271" spans="6:12">
      <c r="F3271" s="198"/>
      <c r="G3271" s="196"/>
      <c r="H3271" s="196"/>
      <c r="I3271" s="196"/>
      <c r="J3271" s="196"/>
      <c r="K3271" s="196"/>
      <c r="L3271" s="197"/>
    </row>
    <row r="3272" spans="6:12">
      <c r="F3272" s="198"/>
      <c r="G3272" s="196"/>
      <c r="H3272" s="196"/>
      <c r="I3272" s="196"/>
      <c r="J3272" s="196"/>
      <c r="K3272" s="196"/>
      <c r="L3272" s="197"/>
    </row>
    <row r="3273" spans="6:12">
      <c r="F3273" s="198"/>
      <c r="G3273" s="196"/>
      <c r="H3273" s="196"/>
      <c r="I3273" s="196"/>
      <c r="J3273" s="196"/>
      <c r="K3273" s="196"/>
      <c r="L3273" s="197"/>
    </row>
    <row r="3274" spans="6:12">
      <c r="F3274" s="198"/>
      <c r="G3274" s="196"/>
      <c r="H3274" s="196"/>
      <c r="I3274" s="196"/>
      <c r="J3274" s="196"/>
      <c r="K3274" s="196"/>
      <c r="L3274" s="197"/>
    </row>
    <row r="3275" spans="6:12">
      <c r="F3275" s="198"/>
      <c r="G3275" s="196"/>
      <c r="H3275" s="196"/>
      <c r="I3275" s="196"/>
      <c r="J3275" s="196"/>
      <c r="K3275" s="196"/>
      <c r="L3275" s="197"/>
    </row>
    <row r="3276" spans="6:12">
      <c r="F3276" s="198"/>
      <c r="G3276" s="196"/>
      <c r="H3276" s="196"/>
      <c r="I3276" s="196"/>
      <c r="J3276" s="196"/>
      <c r="K3276" s="196"/>
      <c r="L3276" s="197"/>
    </row>
    <row r="3277" spans="6:12">
      <c r="F3277" s="198"/>
      <c r="G3277" s="196"/>
      <c r="H3277" s="196"/>
      <c r="I3277" s="196"/>
      <c r="J3277" s="196"/>
      <c r="K3277" s="196"/>
      <c r="L3277" s="197"/>
    </row>
    <row r="3278" spans="6:12">
      <c r="F3278" s="198"/>
      <c r="G3278" s="196"/>
      <c r="H3278" s="196"/>
      <c r="I3278" s="196"/>
      <c r="J3278" s="196"/>
      <c r="K3278" s="196"/>
      <c r="L3278" s="197"/>
    </row>
    <row r="3279" spans="6:12">
      <c r="F3279" s="198"/>
      <c r="G3279" s="196"/>
      <c r="H3279" s="196"/>
      <c r="I3279" s="196"/>
      <c r="J3279" s="196"/>
      <c r="K3279" s="196"/>
      <c r="L3279" s="197"/>
    </row>
    <row r="3280" spans="6:12">
      <c r="F3280" s="198"/>
      <c r="G3280" s="196"/>
      <c r="H3280" s="196"/>
      <c r="I3280" s="196"/>
      <c r="J3280" s="196"/>
      <c r="K3280" s="196"/>
      <c r="L3280" s="197"/>
    </row>
    <row r="3281" spans="6:12">
      <c r="F3281" s="198"/>
      <c r="G3281" s="196"/>
      <c r="H3281" s="196"/>
      <c r="I3281" s="196"/>
      <c r="J3281" s="196"/>
      <c r="K3281" s="196"/>
      <c r="L3281" s="197"/>
    </row>
    <row r="3282" spans="6:12">
      <c r="F3282" s="198"/>
      <c r="G3282" s="196"/>
      <c r="H3282" s="196"/>
      <c r="I3282" s="196"/>
      <c r="J3282" s="196"/>
      <c r="K3282" s="196"/>
      <c r="L3282" s="197"/>
    </row>
    <row r="3283" spans="6:12">
      <c r="F3283" s="198"/>
      <c r="G3283" s="196"/>
      <c r="H3283" s="196"/>
      <c r="I3283" s="196"/>
      <c r="J3283" s="196"/>
      <c r="K3283" s="196"/>
      <c r="L3283" s="197"/>
    </row>
    <row r="3284" spans="6:12">
      <c r="F3284" s="198"/>
      <c r="G3284" s="196"/>
      <c r="H3284" s="196"/>
      <c r="I3284" s="196"/>
      <c r="J3284" s="196"/>
      <c r="K3284" s="196"/>
      <c r="L3284" s="197"/>
    </row>
    <row r="3285" spans="6:12">
      <c r="F3285" s="198"/>
      <c r="G3285" s="196"/>
      <c r="H3285" s="196"/>
      <c r="I3285" s="196"/>
      <c r="J3285" s="196"/>
      <c r="K3285" s="196"/>
      <c r="L3285" s="197"/>
    </row>
    <row r="3286" spans="6:12">
      <c r="F3286" s="198"/>
      <c r="G3286" s="196"/>
      <c r="H3286" s="196"/>
      <c r="I3286" s="196"/>
      <c r="J3286" s="196"/>
      <c r="K3286" s="196"/>
      <c r="L3286" s="197"/>
    </row>
    <row r="3287" spans="6:12">
      <c r="F3287" s="198"/>
      <c r="G3287" s="196"/>
      <c r="H3287" s="196"/>
      <c r="I3287" s="196"/>
      <c r="J3287" s="196"/>
      <c r="K3287" s="196"/>
      <c r="L3287" s="197"/>
    </row>
    <row r="3288" spans="6:12">
      <c r="F3288" s="198"/>
      <c r="G3288" s="196"/>
      <c r="H3288" s="196"/>
      <c r="I3288" s="196"/>
      <c r="J3288" s="196"/>
      <c r="K3288" s="196"/>
      <c r="L3288" s="197"/>
    </row>
    <row r="3289" spans="6:12">
      <c r="F3289" s="198"/>
      <c r="G3289" s="196"/>
      <c r="H3289" s="196"/>
      <c r="I3289" s="196"/>
      <c r="J3289" s="196"/>
      <c r="K3289" s="196"/>
      <c r="L3289" s="197"/>
    </row>
    <row r="3290" spans="6:12">
      <c r="F3290" s="198"/>
      <c r="G3290" s="196"/>
      <c r="H3290" s="196"/>
      <c r="I3290" s="196"/>
      <c r="J3290" s="196"/>
      <c r="K3290" s="196"/>
      <c r="L3290" s="197"/>
    </row>
    <row r="3291" spans="6:12">
      <c r="F3291" s="198"/>
      <c r="G3291" s="196"/>
      <c r="H3291" s="196"/>
      <c r="I3291" s="196"/>
      <c r="J3291" s="196"/>
      <c r="K3291" s="196"/>
      <c r="L3291" s="197"/>
    </row>
    <row r="3292" spans="6:12">
      <c r="F3292" s="198"/>
      <c r="G3292" s="196"/>
      <c r="H3292" s="196"/>
      <c r="I3292" s="196"/>
      <c r="J3292" s="196"/>
      <c r="K3292" s="196"/>
      <c r="L3292" s="197"/>
    </row>
    <row r="3293" spans="6:12">
      <c r="F3293" s="198"/>
      <c r="G3293" s="196"/>
      <c r="H3293" s="196"/>
      <c r="I3293" s="196"/>
      <c r="J3293" s="196"/>
      <c r="K3293" s="196"/>
      <c r="L3293" s="197"/>
    </row>
    <row r="3294" spans="6:12">
      <c r="F3294" s="198"/>
      <c r="G3294" s="196"/>
      <c r="H3294" s="196"/>
      <c r="I3294" s="196"/>
      <c r="J3294" s="196"/>
      <c r="K3294" s="196"/>
      <c r="L3294" s="197"/>
    </row>
    <row r="3295" spans="6:12">
      <c r="F3295" s="198"/>
      <c r="G3295" s="196"/>
      <c r="H3295" s="196"/>
      <c r="I3295" s="196"/>
      <c r="J3295" s="196"/>
      <c r="K3295" s="196"/>
      <c r="L3295" s="197"/>
    </row>
    <row r="3296" spans="6:12">
      <c r="F3296" s="198"/>
      <c r="G3296" s="196"/>
      <c r="H3296" s="196"/>
      <c r="I3296" s="196"/>
      <c r="J3296" s="196"/>
      <c r="K3296" s="196"/>
      <c r="L3296" s="197"/>
    </row>
    <row r="3297" spans="6:12">
      <c r="F3297" s="198"/>
      <c r="G3297" s="196"/>
      <c r="H3297" s="196"/>
      <c r="I3297" s="196"/>
      <c r="J3297" s="196"/>
      <c r="K3297" s="196"/>
      <c r="L3297" s="197"/>
    </row>
    <row r="3298" spans="6:12">
      <c r="F3298" s="198"/>
      <c r="G3298" s="196"/>
      <c r="H3298" s="196"/>
      <c r="I3298" s="196"/>
      <c r="J3298" s="196"/>
      <c r="K3298" s="196"/>
      <c r="L3298" s="197"/>
    </row>
    <row r="3299" spans="6:12">
      <c r="F3299" s="198"/>
      <c r="G3299" s="196"/>
      <c r="H3299" s="196"/>
      <c r="I3299" s="196"/>
      <c r="J3299" s="196"/>
      <c r="K3299" s="196"/>
      <c r="L3299" s="197"/>
    </row>
    <row r="3300" spans="6:12">
      <c r="F3300" s="198"/>
      <c r="G3300" s="196"/>
      <c r="H3300" s="196"/>
      <c r="I3300" s="196"/>
      <c r="J3300" s="196"/>
      <c r="K3300" s="196"/>
      <c r="L3300" s="197"/>
    </row>
    <row r="3301" spans="6:12">
      <c r="F3301" s="198"/>
      <c r="G3301" s="196"/>
      <c r="H3301" s="196"/>
      <c r="I3301" s="196"/>
      <c r="J3301" s="196"/>
      <c r="K3301" s="196"/>
      <c r="L3301" s="197"/>
    </row>
    <row r="3302" spans="6:12">
      <c r="F3302" s="198"/>
      <c r="G3302" s="196"/>
      <c r="H3302" s="196"/>
      <c r="I3302" s="196"/>
      <c r="J3302" s="196"/>
      <c r="K3302" s="196"/>
      <c r="L3302" s="197"/>
    </row>
    <row r="3303" spans="6:12">
      <c r="F3303" s="198"/>
      <c r="G3303" s="196"/>
      <c r="H3303" s="196"/>
      <c r="I3303" s="196"/>
      <c r="J3303" s="196"/>
      <c r="K3303" s="196"/>
      <c r="L3303" s="197"/>
    </row>
    <row r="3304" spans="6:12">
      <c r="F3304" s="198"/>
      <c r="G3304" s="196"/>
      <c r="H3304" s="196"/>
      <c r="I3304" s="196"/>
      <c r="J3304" s="196"/>
      <c r="K3304" s="196"/>
      <c r="L3304" s="197"/>
    </row>
    <row r="3305" spans="6:12">
      <c r="F3305" s="198"/>
      <c r="G3305" s="196"/>
      <c r="H3305" s="196"/>
      <c r="I3305" s="196"/>
      <c r="J3305" s="196"/>
      <c r="K3305" s="196"/>
      <c r="L3305" s="197"/>
    </row>
    <row r="3306" spans="6:12">
      <c r="F3306" s="198"/>
      <c r="G3306" s="196"/>
      <c r="H3306" s="196"/>
      <c r="I3306" s="196"/>
      <c r="J3306" s="196"/>
      <c r="K3306" s="196"/>
      <c r="L3306" s="197"/>
    </row>
    <row r="3307" spans="6:12">
      <c r="F3307" s="198"/>
      <c r="G3307" s="196"/>
      <c r="H3307" s="196"/>
      <c r="I3307" s="196"/>
      <c r="J3307" s="196"/>
      <c r="K3307" s="196"/>
      <c r="L3307" s="197"/>
    </row>
    <row r="3308" spans="6:12">
      <c r="F3308" s="198"/>
      <c r="G3308" s="196"/>
      <c r="H3308" s="196"/>
      <c r="I3308" s="196"/>
      <c r="J3308" s="196"/>
      <c r="K3308" s="196"/>
      <c r="L3308" s="197"/>
    </row>
    <row r="3309" spans="6:12">
      <c r="F3309" s="198"/>
      <c r="G3309" s="196"/>
      <c r="H3309" s="196"/>
      <c r="I3309" s="196"/>
      <c r="J3309" s="196"/>
      <c r="K3309" s="196"/>
      <c r="L3309" s="197"/>
    </row>
    <row r="3310" spans="6:12">
      <c r="F3310" s="198"/>
      <c r="G3310" s="196"/>
      <c r="H3310" s="196"/>
      <c r="I3310" s="196"/>
      <c r="J3310" s="196"/>
      <c r="K3310" s="196"/>
      <c r="L3310" s="197"/>
    </row>
    <row r="3311" spans="6:12">
      <c r="F3311" s="198"/>
      <c r="G3311" s="196"/>
      <c r="H3311" s="196"/>
      <c r="I3311" s="196"/>
      <c r="J3311" s="196"/>
      <c r="K3311" s="196"/>
      <c r="L3311" s="197"/>
    </row>
    <row r="3312" spans="6:12">
      <c r="F3312" s="198"/>
      <c r="G3312" s="196"/>
      <c r="H3312" s="196"/>
      <c r="I3312" s="196"/>
      <c r="J3312" s="196"/>
      <c r="K3312" s="196"/>
      <c r="L3312" s="197"/>
    </row>
    <row r="3313" spans="6:12">
      <c r="F3313" s="198"/>
      <c r="G3313" s="196"/>
      <c r="H3313" s="196"/>
      <c r="I3313" s="196"/>
      <c r="J3313" s="196"/>
      <c r="K3313" s="196"/>
      <c r="L3313" s="197"/>
    </row>
    <row r="3314" spans="6:12">
      <c r="F3314" s="198"/>
      <c r="G3314" s="196"/>
      <c r="H3314" s="196"/>
      <c r="I3314" s="196"/>
      <c r="J3314" s="196"/>
      <c r="K3314" s="196"/>
      <c r="L3314" s="197"/>
    </row>
    <row r="3315" spans="6:12">
      <c r="F3315" s="198"/>
      <c r="G3315" s="196"/>
      <c r="H3315" s="196"/>
      <c r="I3315" s="196"/>
      <c r="J3315" s="196"/>
      <c r="K3315" s="196"/>
      <c r="L3315" s="197"/>
    </row>
    <row r="3316" spans="6:12">
      <c r="F3316" s="198"/>
      <c r="G3316" s="196"/>
      <c r="H3316" s="196"/>
      <c r="I3316" s="196"/>
      <c r="J3316" s="196"/>
      <c r="K3316" s="196"/>
      <c r="L3316" s="197"/>
    </row>
    <row r="3317" spans="6:12">
      <c r="F3317" s="198"/>
      <c r="G3317" s="196"/>
      <c r="H3317" s="196"/>
      <c r="I3317" s="196"/>
      <c r="J3317" s="196"/>
      <c r="K3317" s="196"/>
      <c r="L3317" s="197"/>
    </row>
    <row r="3318" spans="6:12">
      <c r="F3318" s="198"/>
      <c r="G3318" s="196"/>
      <c r="H3318" s="196"/>
      <c r="I3318" s="196"/>
      <c r="J3318" s="196"/>
      <c r="K3318" s="196"/>
      <c r="L3318" s="197"/>
    </row>
    <row r="3319" spans="6:12">
      <c r="F3319" s="198"/>
      <c r="G3319" s="196"/>
      <c r="H3319" s="196"/>
      <c r="I3319" s="196"/>
      <c r="J3319" s="196"/>
      <c r="K3319" s="196"/>
      <c r="L3319" s="197"/>
    </row>
    <row r="3320" spans="6:12">
      <c r="F3320" s="198"/>
      <c r="G3320" s="196"/>
      <c r="H3320" s="196"/>
      <c r="I3320" s="196"/>
      <c r="J3320" s="196"/>
      <c r="K3320" s="196"/>
      <c r="L3320" s="197"/>
    </row>
    <row r="3321" spans="6:12">
      <c r="F3321" s="198"/>
      <c r="G3321" s="196"/>
      <c r="H3321" s="196"/>
      <c r="I3321" s="196"/>
      <c r="J3321" s="196"/>
      <c r="K3321" s="196"/>
      <c r="L3321" s="197"/>
    </row>
    <row r="3322" spans="6:12">
      <c r="F3322" s="198"/>
      <c r="G3322" s="196"/>
      <c r="H3322" s="196"/>
      <c r="I3322" s="196"/>
      <c r="J3322" s="196"/>
      <c r="K3322" s="196"/>
      <c r="L3322" s="197"/>
    </row>
    <row r="3323" spans="6:12">
      <c r="F3323" s="198"/>
      <c r="G3323" s="196"/>
      <c r="H3323" s="196"/>
      <c r="I3323" s="196"/>
      <c r="J3323" s="196"/>
      <c r="K3323" s="196"/>
      <c r="L3323" s="197"/>
    </row>
    <row r="3324" spans="6:12">
      <c r="F3324" s="198"/>
      <c r="G3324" s="196"/>
      <c r="H3324" s="196"/>
      <c r="I3324" s="196"/>
      <c r="J3324" s="196"/>
      <c r="K3324" s="196"/>
      <c r="L3324" s="197"/>
    </row>
    <row r="3325" spans="6:12">
      <c r="F3325" s="198"/>
      <c r="G3325" s="196"/>
      <c r="H3325" s="196"/>
      <c r="I3325" s="196"/>
      <c r="J3325" s="196"/>
      <c r="K3325" s="196"/>
      <c r="L3325" s="197"/>
    </row>
    <row r="3326" spans="6:12">
      <c r="F3326" s="198"/>
      <c r="G3326" s="196"/>
      <c r="H3326" s="196"/>
      <c r="I3326" s="196"/>
      <c r="J3326" s="196"/>
      <c r="K3326" s="196"/>
      <c r="L3326" s="197"/>
    </row>
    <row r="3327" spans="6:12">
      <c r="F3327" s="198"/>
      <c r="G3327" s="196"/>
      <c r="H3327" s="196"/>
      <c r="I3327" s="196"/>
      <c r="J3327" s="196"/>
      <c r="K3327" s="196"/>
      <c r="L3327" s="197"/>
    </row>
    <row r="3328" spans="6:12">
      <c r="F3328" s="198"/>
      <c r="G3328" s="196"/>
      <c r="H3328" s="196"/>
      <c r="I3328" s="196"/>
      <c r="J3328" s="196"/>
      <c r="K3328" s="196"/>
      <c r="L3328" s="197"/>
    </row>
    <row r="3329" spans="6:12">
      <c r="F3329" s="198"/>
      <c r="G3329" s="196"/>
      <c r="H3329" s="196"/>
      <c r="I3329" s="196"/>
      <c r="J3329" s="196"/>
      <c r="K3329" s="196"/>
      <c r="L3329" s="197"/>
    </row>
    <row r="3330" spans="6:12">
      <c r="F3330" s="198"/>
      <c r="G3330" s="196"/>
      <c r="H3330" s="196"/>
      <c r="I3330" s="196"/>
      <c r="J3330" s="196"/>
      <c r="K3330" s="196"/>
      <c r="L3330" s="197"/>
    </row>
    <row r="3331" spans="6:12">
      <c r="F3331" s="198"/>
      <c r="G3331" s="196"/>
      <c r="H3331" s="196"/>
      <c r="I3331" s="196"/>
      <c r="J3331" s="196"/>
      <c r="K3331" s="196"/>
      <c r="L3331" s="197"/>
    </row>
    <row r="3332" spans="6:12">
      <c r="F3332" s="198"/>
      <c r="G3332" s="196"/>
      <c r="H3332" s="196"/>
      <c r="I3332" s="196"/>
      <c r="J3332" s="196"/>
      <c r="K3332" s="196"/>
      <c r="L3332" s="197"/>
    </row>
    <row r="3333" spans="6:12">
      <c r="F3333" s="198"/>
      <c r="G3333" s="196"/>
      <c r="H3333" s="196"/>
      <c r="I3333" s="196"/>
      <c r="J3333" s="196"/>
      <c r="K3333" s="196"/>
      <c r="L3333" s="197"/>
    </row>
    <row r="3334" spans="6:12">
      <c r="F3334" s="198"/>
      <c r="G3334" s="196"/>
      <c r="H3334" s="196"/>
      <c r="I3334" s="196"/>
      <c r="J3334" s="196"/>
      <c r="K3334" s="196"/>
      <c r="L3334" s="197"/>
    </row>
    <row r="3335" spans="6:12">
      <c r="F3335" s="198"/>
      <c r="G3335" s="196"/>
      <c r="H3335" s="196"/>
      <c r="I3335" s="196"/>
      <c r="J3335" s="196"/>
      <c r="K3335" s="196"/>
      <c r="L3335" s="197"/>
    </row>
    <row r="3336" spans="6:12">
      <c r="F3336" s="198"/>
      <c r="G3336" s="196"/>
      <c r="H3336" s="196"/>
      <c r="I3336" s="196"/>
      <c r="J3336" s="196"/>
      <c r="K3336" s="196"/>
      <c r="L3336" s="197"/>
    </row>
    <row r="3337" spans="6:12">
      <c r="F3337" s="198"/>
      <c r="G3337" s="196"/>
      <c r="H3337" s="196"/>
      <c r="I3337" s="196"/>
      <c r="J3337" s="196"/>
      <c r="K3337" s="196"/>
      <c r="L3337" s="197"/>
    </row>
    <row r="3338" spans="6:12">
      <c r="F3338" s="198"/>
      <c r="G3338" s="196"/>
      <c r="H3338" s="196"/>
      <c r="I3338" s="196"/>
      <c r="J3338" s="196"/>
      <c r="K3338" s="196"/>
      <c r="L3338" s="197"/>
    </row>
    <row r="3339" spans="6:12">
      <c r="F3339" s="198"/>
      <c r="G3339" s="196"/>
      <c r="H3339" s="196"/>
      <c r="I3339" s="196"/>
      <c r="J3339" s="196"/>
      <c r="K3339" s="196"/>
      <c r="L3339" s="197"/>
    </row>
    <row r="3340" spans="6:12">
      <c r="F3340" s="198"/>
      <c r="G3340" s="196"/>
      <c r="H3340" s="196"/>
      <c r="I3340" s="196"/>
      <c r="J3340" s="196"/>
      <c r="K3340" s="196"/>
      <c r="L3340" s="197"/>
    </row>
    <row r="3341" spans="6:12">
      <c r="F3341" s="198"/>
      <c r="G3341" s="196"/>
      <c r="H3341" s="196"/>
      <c r="I3341" s="196"/>
      <c r="J3341" s="196"/>
      <c r="K3341" s="196"/>
      <c r="L3341" s="197"/>
    </row>
    <row r="3342" spans="6:12">
      <c r="F3342" s="198"/>
      <c r="G3342" s="196"/>
      <c r="H3342" s="196"/>
      <c r="I3342" s="196"/>
      <c r="J3342" s="196"/>
      <c r="K3342" s="196"/>
      <c r="L3342" s="197"/>
    </row>
    <row r="3343" spans="6:12">
      <c r="F3343" s="198"/>
      <c r="G3343" s="196"/>
      <c r="H3343" s="196"/>
      <c r="I3343" s="196"/>
      <c r="J3343" s="196"/>
      <c r="K3343" s="196"/>
      <c r="L3343" s="197"/>
    </row>
    <row r="3344" spans="6:12">
      <c r="F3344" s="198"/>
      <c r="G3344" s="196"/>
      <c r="H3344" s="196"/>
      <c r="I3344" s="196"/>
      <c r="J3344" s="196"/>
      <c r="K3344" s="196"/>
      <c r="L3344" s="197"/>
    </row>
    <row r="3345" spans="6:12">
      <c r="F3345" s="198"/>
      <c r="G3345" s="196"/>
      <c r="H3345" s="196"/>
      <c r="I3345" s="196"/>
      <c r="J3345" s="196"/>
      <c r="K3345" s="196"/>
      <c r="L3345" s="197"/>
    </row>
    <row r="3346" spans="6:12">
      <c r="F3346" s="198"/>
      <c r="G3346" s="196"/>
      <c r="H3346" s="196"/>
      <c r="I3346" s="196"/>
      <c r="J3346" s="196"/>
      <c r="K3346" s="196"/>
      <c r="L3346" s="197"/>
    </row>
    <row r="3347" spans="6:12">
      <c r="F3347" s="198"/>
      <c r="G3347" s="196"/>
      <c r="H3347" s="196"/>
      <c r="I3347" s="196"/>
      <c r="J3347" s="196"/>
      <c r="K3347" s="196"/>
      <c r="L3347" s="197"/>
    </row>
    <row r="3348" spans="6:12">
      <c r="F3348" s="198"/>
      <c r="G3348" s="196"/>
      <c r="H3348" s="196"/>
      <c r="I3348" s="196"/>
      <c r="J3348" s="196"/>
      <c r="K3348" s="196"/>
      <c r="L3348" s="197"/>
    </row>
    <row r="3349" spans="6:12">
      <c r="F3349" s="198"/>
      <c r="G3349" s="196"/>
      <c r="H3349" s="196"/>
      <c r="I3349" s="196"/>
      <c r="J3349" s="196"/>
      <c r="K3349" s="196"/>
      <c r="L3349" s="197"/>
    </row>
    <row r="3350" spans="6:12">
      <c r="F3350" s="198"/>
      <c r="G3350" s="196"/>
      <c r="H3350" s="196"/>
      <c r="I3350" s="196"/>
      <c r="J3350" s="196"/>
      <c r="K3350" s="196"/>
      <c r="L3350" s="197"/>
    </row>
    <row r="3351" spans="6:12">
      <c r="F3351" s="198"/>
      <c r="G3351" s="196"/>
      <c r="H3351" s="196"/>
      <c r="I3351" s="196"/>
      <c r="J3351" s="196"/>
      <c r="K3351" s="196"/>
      <c r="L3351" s="197"/>
    </row>
    <row r="3352" spans="6:12">
      <c r="F3352" s="198"/>
      <c r="G3352" s="196"/>
      <c r="H3352" s="196"/>
      <c r="I3352" s="196"/>
      <c r="J3352" s="196"/>
      <c r="K3352" s="196"/>
      <c r="L3352" s="197"/>
    </row>
    <row r="3353" spans="6:12">
      <c r="F3353" s="198"/>
      <c r="G3353" s="196"/>
      <c r="H3353" s="196"/>
      <c r="I3353" s="196"/>
      <c r="J3353" s="196"/>
      <c r="K3353" s="196"/>
      <c r="L3353" s="197"/>
    </row>
    <row r="3354" spans="6:12">
      <c r="F3354" s="198"/>
      <c r="G3354" s="196"/>
      <c r="H3354" s="196"/>
      <c r="I3354" s="196"/>
      <c r="J3354" s="196"/>
      <c r="K3354" s="196"/>
      <c r="L3354" s="197"/>
    </row>
    <row r="3355" spans="6:12">
      <c r="F3355" s="198"/>
      <c r="G3355" s="196"/>
      <c r="H3355" s="196"/>
      <c r="I3355" s="196"/>
      <c r="J3355" s="196"/>
      <c r="K3355" s="196"/>
      <c r="L3355" s="197"/>
    </row>
    <row r="3356" spans="6:12">
      <c r="F3356" s="198"/>
      <c r="G3356" s="196"/>
      <c r="H3356" s="196"/>
      <c r="I3356" s="196"/>
      <c r="J3356" s="196"/>
      <c r="K3356" s="196"/>
      <c r="L3356" s="197"/>
    </row>
    <row r="3357" spans="6:12">
      <c r="F3357" s="198"/>
      <c r="G3357" s="196"/>
      <c r="H3357" s="196"/>
      <c r="I3357" s="196"/>
      <c r="J3357" s="196"/>
      <c r="K3357" s="196"/>
      <c r="L3357" s="197"/>
    </row>
    <row r="3358" spans="6:12">
      <c r="F3358" s="198"/>
      <c r="G3358" s="196"/>
      <c r="H3358" s="196"/>
      <c r="I3358" s="196"/>
      <c r="J3358" s="196"/>
      <c r="K3358" s="196"/>
      <c r="L3358" s="197"/>
    </row>
    <row r="3359" spans="6:12">
      <c r="F3359" s="198"/>
      <c r="G3359" s="196"/>
      <c r="H3359" s="196"/>
      <c r="I3359" s="196"/>
      <c r="J3359" s="196"/>
      <c r="K3359" s="196"/>
      <c r="L3359" s="197"/>
    </row>
    <row r="3360" spans="6:12">
      <c r="F3360" s="198"/>
      <c r="G3360" s="196"/>
      <c r="H3360" s="196"/>
      <c r="I3360" s="196"/>
      <c r="J3360" s="196"/>
      <c r="K3360" s="196"/>
      <c r="L3360" s="197"/>
    </row>
    <row r="3361" spans="6:12">
      <c r="F3361" s="198"/>
      <c r="G3361" s="196"/>
      <c r="H3361" s="196"/>
      <c r="I3361" s="196"/>
      <c r="J3361" s="196"/>
      <c r="K3361" s="196"/>
      <c r="L3361" s="197"/>
    </row>
    <row r="3362" spans="6:12">
      <c r="F3362" s="198"/>
      <c r="G3362" s="196"/>
      <c r="H3362" s="196"/>
      <c r="I3362" s="196"/>
      <c r="J3362" s="196"/>
      <c r="K3362" s="196"/>
      <c r="L3362" s="197"/>
    </row>
    <row r="3363" spans="6:12">
      <c r="F3363" s="198"/>
      <c r="G3363" s="196"/>
      <c r="H3363" s="196"/>
      <c r="I3363" s="196"/>
      <c r="J3363" s="196"/>
      <c r="K3363" s="196"/>
      <c r="L3363" s="197"/>
    </row>
    <row r="3364" spans="6:12">
      <c r="F3364" s="198"/>
      <c r="G3364" s="196"/>
      <c r="H3364" s="196"/>
      <c r="I3364" s="196"/>
      <c r="J3364" s="196"/>
      <c r="K3364" s="196"/>
      <c r="L3364" s="197"/>
    </row>
    <row r="3365" spans="6:12">
      <c r="F3365" s="198"/>
      <c r="G3365" s="196"/>
      <c r="H3365" s="196"/>
      <c r="I3365" s="196"/>
      <c r="J3365" s="196"/>
      <c r="K3365" s="196"/>
      <c r="L3365" s="197"/>
    </row>
    <row r="3366" spans="6:12">
      <c r="F3366" s="198"/>
      <c r="G3366" s="196"/>
      <c r="H3366" s="196"/>
      <c r="I3366" s="196"/>
      <c r="J3366" s="196"/>
      <c r="K3366" s="196"/>
      <c r="L3366" s="197"/>
    </row>
    <row r="3367" spans="6:12">
      <c r="F3367" s="198"/>
      <c r="G3367" s="196"/>
      <c r="H3367" s="196"/>
      <c r="I3367" s="196"/>
      <c r="J3367" s="196"/>
      <c r="K3367" s="196"/>
      <c r="L3367" s="197"/>
    </row>
    <row r="3368" spans="6:12">
      <c r="F3368" s="198"/>
      <c r="G3368" s="196"/>
      <c r="H3368" s="196"/>
      <c r="I3368" s="196"/>
      <c r="J3368" s="196"/>
      <c r="K3368" s="196"/>
      <c r="L3368" s="197"/>
    </row>
    <row r="3369" spans="6:12">
      <c r="F3369" s="198"/>
      <c r="G3369" s="196"/>
      <c r="H3369" s="196"/>
      <c r="I3369" s="196"/>
      <c r="J3369" s="196"/>
      <c r="K3369" s="196"/>
      <c r="L3369" s="197"/>
    </row>
    <row r="3370" spans="6:12">
      <c r="F3370" s="198"/>
      <c r="G3370" s="196"/>
      <c r="H3370" s="196"/>
      <c r="I3370" s="196"/>
      <c r="J3370" s="196"/>
      <c r="K3370" s="196"/>
      <c r="L3370" s="197"/>
    </row>
    <row r="3371" spans="6:12">
      <c r="F3371" s="198"/>
      <c r="G3371" s="196"/>
      <c r="H3371" s="196"/>
      <c r="I3371" s="196"/>
      <c r="J3371" s="196"/>
      <c r="K3371" s="196"/>
      <c r="L3371" s="197"/>
    </row>
    <row r="3372" spans="6:12">
      <c r="F3372" s="198"/>
      <c r="G3372" s="196"/>
      <c r="H3372" s="196"/>
      <c r="I3372" s="196"/>
      <c r="J3372" s="196"/>
      <c r="K3372" s="196"/>
      <c r="L3372" s="197"/>
    </row>
    <row r="3373" spans="6:12">
      <c r="F3373" s="198"/>
      <c r="G3373" s="196"/>
      <c r="H3373" s="196"/>
      <c r="I3373" s="196"/>
      <c r="J3373" s="196"/>
      <c r="K3373" s="196"/>
      <c r="L3373" s="197"/>
    </row>
    <row r="3374" spans="6:12">
      <c r="F3374" s="198"/>
      <c r="G3374" s="196"/>
      <c r="H3374" s="196"/>
      <c r="I3374" s="196"/>
      <c r="J3374" s="196"/>
      <c r="K3374" s="196"/>
      <c r="L3374" s="197"/>
    </row>
    <row r="3375" spans="6:12">
      <c r="F3375" s="198"/>
      <c r="G3375" s="196"/>
      <c r="H3375" s="196"/>
      <c r="I3375" s="196"/>
      <c r="J3375" s="196"/>
      <c r="K3375" s="196"/>
      <c r="L3375" s="197"/>
    </row>
    <row r="3376" spans="6:12">
      <c r="F3376" s="198"/>
      <c r="G3376" s="196"/>
      <c r="H3376" s="196"/>
      <c r="I3376" s="196"/>
      <c r="J3376" s="196"/>
      <c r="K3376" s="196"/>
      <c r="L3376" s="197"/>
    </row>
    <row r="3377" spans="6:12">
      <c r="F3377" s="198"/>
      <c r="G3377" s="196"/>
      <c r="H3377" s="196"/>
      <c r="I3377" s="196"/>
      <c r="J3377" s="196"/>
      <c r="K3377" s="196"/>
      <c r="L3377" s="197"/>
    </row>
    <row r="3378" spans="6:12">
      <c r="F3378" s="198"/>
      <c r="G3378" s="196"/>
      <c r="H3378" s="196"/>
      <c r="I3378" s="196"/>
      <c r="J3378" s="196"/>
      <c r="K3378" s="196"/>
      <c r="L3378" s="197"/>
    </row>
    <row r="3379" spans="6:12">
      <c r="F3379" s="198"/>
      <c r="G3379" s="196"/>
      <c r="H3379" s="196"/>
      <c r="I3379" s="196"/>
      <c r="J3379" s="196"/>
      <c r="K3379" s="196"/>
      <c r="L3379" s="197"/>
    </row>
    <row r="3380" spans="6:12">
      <c r="F3380" s="198"/>
      <c r="G3380" s="196"/>
      <c r="H3380" s="196"/>
      <c r="I3380" s="196"/>
      <c r="J3380" s="196"/>
      <c r="K3380" s="196"/>
      <c r="L3380" s="197"/>
    </row>
    <row r="3381" spans="6:12">
      <c r="F3381" s="198"/>
      <c r="G3381" s="196"/>
      <c r="H3381" s="196"/>
      <c r="I3381" s="196"/>
      <c r="J3381" s="196"/>
      <c r="K3381" s="196"/>
      <c r="L3381" s="197"/>
    </row>
    <row r="3382" spans="6:12">
      <c r="F3382" s="198"/>
      <c r="G3382" s="196"/>
      <c r="H3382" s="196"/>
      <c r="I3382" s="196"/>
      <c r="J3382" s="196"/>
      <c r="K3382" s="196"/>
      <c r="L3382" s="197"/>
    </row>
    <row r="3383" spans="6:12">
      <c r="F3383" s="198"/>
      <c r="G3383" s="196"/>
      <c r="H3383" s="196"/>
      <c r="I3383" s="196"/>
      <c r="J3383" s="196"/>
      <c r="K3383" s="196"/>
      <c r="L3383" s="197"/>
    </row>
    <row r="3384" spans="6:12">
      <c r="F3384" s="198"/>
      <c r="G3384" s="196"/>
      <c r="H3384" s="196"/>
      <c r="I3384" s="196"/>
      <c r="J3384" s="196"/>
      <c r="K3384" s="196"/>
      <c r="L3384" s="197"/>
    </row>
    <row r="3385" spans="6:12">
      <c r="F3385" s="198"/>
      <c r="G3385" s="196"/>
      <c r="H3385" s="196"/>
      <c r="I3385" s="196"/>
      <c r="J3385" s="196"/>
      <c r="K3385" s="196"/>
      <c r="L3385" s="197"/>
    </row>
    <row r="3386" spans="6:12">
      <c r="F3386" s="198"/>
      <c r="G3386" s="196"/>
      <c r="H3386" s="196"/>
      <c r="I3386" s="196"/>
      <c r="J3386" s="196"/>
      <c r="K3386" s="196"/>
      <c r="L3386" s="197"/>
    </row>
    <row r="3387" spans="6:12">
      <c r="F3387" s="198"/>
      <c r="G3387" s="196"/>
      <c r="H3387" s="196"/>
      <c r="I3387" s="196"/>
      <c r="J3387" s="196"/>
      <c r="K3387" s="196"/>
      <c r="L3387" s="197"/>
    </row>
    <row r="3388" spans="6:12">
      <c r="F3388" s="198"/>
      <c r="G3388" s="196"/>
      <c r="H3388" s="196"/>
      <c r="I3388" s="196"/>
      <c r="J3388" s="196"/>
      <c r="K3388" s="196"/>
      <c r="L3388" s="197"/>
    </row>
    <row r="3389" spans="6:12">
      <c r="F3389" s="198"/>
      <c r="G3389" s="196"/>
      <c r="H3389" s="196"/>
      <c r="I3389" s="196"/>
      <c r="J3389" s="196"/>
      <c r="K3389" s="196"/>
      <c r="L3389" s="197"/>
    </row>
    <row r="3390" spans="6:12">
      <c r="F3390" s="198"/>
      <c r="G3390" s="196"/>
      <c r="H3390" s="196"/>
      <c r="I3390" s="196"/>
      <c r="J3390" s="196"/>
      <c r="K3390" s="196"/>
      <c r="L3390" s="197"/>
    </row>
    <row r="3391" spans="6:12">
      <c r="F3391" s="198"/>
      <c r="G3391" s="196"/>
      <c r="H3391" s="196"/>
      <c r="I3391" s="196"/>
      <c r="J3391" s="196"/>
      <c r="K3391" s="196"/>
      <c r="L3391" s="197"/>
    </row>
    <row r="3392" spans="6:12">
      <c r="F3392" s="198"/>
      <c r="G3392" s="196"/>
      <c r="H3392" s="196"/>
      <c r="I3392" s="196"/>
      <c r="J3392" s="196"/>
      <c r="K3392" s="196"/>
      <c r="L3392" s="197"/>
    </row>
    <row r="3393" spans="6:12">
      <c r="F3393" s="198"/>
      <c r="G3393" s="196"/>
      <c r="H3393" s="196"/>
      <c r="I3393" s="196"/>
      <c r="J3393" s="196"/>
      <c r="K3393" s="196"/>
      <c r="L3393" s="197"/>
    </row>
    <row r="3394" spans="6:12">
      <c r="F3394" s="198"/>
      <c r="G3394" s="196"/>
      <c r="H3394" s="196"/>
      <c r="I3394" s="196"/>
      <c r="J3394" s="196"/>
      <c r="K3394" s="196"/>
      <c r="L3394" s="197"/>
    </row>
    <row r="3395" spans="6:12">
      <c r="F3395" s="198"/>
      <c r="G3395" s="196"/>
      <c r="H3395" s="196"/>
      <c r="I3395" s="196"/>
      <c r="J3395" s="196"/>
      <c r="K3395" s="196"/>
      <c r="L3395" s="197"/>
    </row>
    <row r="3396" spans="6:12">
      <c r="F3396" s="198"/>
      <c r="G3396" s="196"/>
      <c r="H3396" s="196"/>
      <c r="I3396" s="196"/>
      <c r="J3396" s="196"/>
      <c r="K3396" s="196"/>
      <c r="L3396" s="197"/>
    </row>
    <row r="3397" spans="6:12">
      <c r="F3397" s="198"/>
      <c r="G3397" s="196"/>
      <c r="H3397" s="196"/>
      <c r="I3397" s="196"/>
      <c r="J3397" s="196"/>
      <c r="K3397" s="196"/>
      <c r="L3397" s="197"/>
    </row>
    <row r="3398" spans="6:12">
      <c r="F3398" s="198"/>
      <c r="G3398" s="196"/>
      <c r="H3398" s="196"/>
      <c r="I3398" s="196"/>
      <c r="J3398" s="196"/>
      <c r="K3398" s="196"/>
      <c r="L3398" s="197"/>
    </row>
    <row r="3399" spans="6:12">
      <c r="F3399" s="198"/>
      <c r="G3399" s="196"/>
      <c r="H3399" s="196"/>
      <c r="I3399" s="196"/>
      <c r="J3399" s="196"/>
      <c r="K3399" s="196"/>
      <c r="L3399" s="197"/>
    </row>
    <row r="3400" spans="6:12">
      <c r="F3400" s="198"/>
      <c r="G3400" s="196"/>
      <c r="H3400" s="196"/>
      <c r="I3400" s="196"/>
      <c r="J3400" s="196"/>
      <c r="K3400" s="196"/>
      <c r="L3400" s="197"/>
    </row>
    <row r="3401" spans="6:12">
      <c r="F3401" s="198"/>
      <c r="G3401" s="196"/>
      <c r="H3401" s="196"/>
      <c r="I3401" s="196"/>
      <c r="J3401" s="196"/>
      <c r="K3401" s="196"/>
      <c r="L3401" s="197"/>
    </row>
    <row r="3402" spans="6:12">
      <c r="F3402" s="198"/>
      <c r="G3402" s="196"/>
      <c r="H3402" s="196"/>
      <c r="I3402" s="196"/>
      <c r="J3402" s="196"/>
      <c r="K3402" s="196"/>
      <c r="L3402" s="197"/>
    </row>
    <row r="3403" spans="6:12">
      <c r="F3403" s="198"/>
      <c r="G3403" s="196"/>
      <c r="H3403" s="196"/>
      <c r="I3403" s="196"/>
      <c r="J3403" s="196"/>
      <c r="K3403" s="196"/>
      <c r="L3403" s="197"/>
    </row>
    <row r="3404" spans="6:12">
      <c r="F3404" s="198"/>
      <c r="G3404" s="196"/>
      <c r="H3404" s="196"/>
      <c r="I3404" s="196"/>
      <c r="J3404" s="196"/>
      <c r="K3404" s="196"/>
      <c r="L3404" s="197"/>
    </row>
    <row r="3405" spans="6:12">
      <c r="F3405" s="198"/>
      <c r="G3405" s="196"/>
      <c r="H3405" s="196"/>
      <c r="I3405" s="196"/>
      <c r="J3405" s="196"/>
      <c r="K3405" s="196"/>
      <c r="L3405" s="197"/>
    </row>
    <row r="3406" spans="6:12">
      <c r="F3406" s="198"/>
      <c r="G3406" s="196"/>
      <c r="H3406" s="196"/>
      <c r="I3406" s="196"/>
      <c r="J3406" s="196"/>
      <c r="K3406" s="196"/>
      <c r="L3406" s="197"/>
    </row>
    <row r="3407" spans="6:12">
      <c r="F3407" s="198"/>
      <c r="G3407" s="196"/>
      <c r="H3407" s="196"/>
      <c r="I3407" s="196"/>
      <c r="J3407" s="196"/>
      <c r="K3407" s="196"/>
      <c r="L3407" s="197"/>
    </row>
    <row r="3408" spans="6:12">
      <c r="F3408" s="198"/>
      <c r="G3408" s="196"/>
      <c r="H3408" s="196"/>
      <c r="I3408" s="196"/>
      <c r="J3408" s="196"/>
      <c r="K3408" s="196"/>
      <c r="L3408" s="197"/>
    </row>
    <row r="3409" spans="6:12">
      <c r="F3409" s="198"/>
      <c r="G3409" s="196"/>
      <c r="H3409" s="196"/>
      <c r="I3409" s="196"/>
      <c r="J3409" s="196"/>
      <c r="K3409" s="196"/>
      <c r="L3409" s="197"/>
    </row>
    <row r="3410" spans="6:12">
      <c r="F3410" s="198"/>
      <c r="G3410" s="196"/>
      <c r="H3410" s="196"/>
      <c r="I3410" s="196"/>
      <c r="J3410" s="196"/>
      <c r="K3410" s="196"/>
      <c r="L3410" s="197"/>
    </row>
    <row r="3411" spans="6:12">
      <c r="F3411" s="198"/>
      <c r="G3411" s="196"/>
      <c r="H3411" s="196"/>
      <c r="I3411" s="196"/>
      <c r="J3411" s="196"/>
      <c r="K3411" s="196"/>
      <c r="L3411" s="197"/>
    </row>
    <row r="3412" spans="6:12">
      <c r="F3412" s="198"/>
      <c r="G3412" s="196"/>
      <c r="H3412" s="196"/>
      <c r="I3412" s="196"/>
      <c r="J3412" s="196"/>
      <c r="K3412" s="196"/>
      <c r="L3412" s="197"/>
    </row>
    <row r="3413" spans="6:12">
      <c r="F3413" s="198"/>
      <c r="G3413" s="196"/>
      <c r="H3413" s="196"/>
      <c r="I3413" s="196"/>
      <c r="J3413" s="196"/>
      <c r="K3413" s="196"/>
      <c r="L3413" s="197"/>
    </row>
    <row r="3414" spans="6:12">
      <c r="F3414" s="198"/>
      <c r="G3414" s="196"/>
      <c r="H3414" s="196"/>
      <c r="I3414" s="196"/>
      <c r="J3414" s="196"/>
      <c r="K3414" s="196"/>
      <c r="L3414" s="197"/>
    </row>
    <row r="3415" spans="6:12">
      <c r="F3415" s="198"/>
      <c r="G3415" s="196"/>
      <c r="H3415" s="196"/>
      <c r="I3415" s="196"/>
      <c r="J3415" s="196"/>
      <c r="K3415" s="196"/>
      <c r="L3415" s="197"/>
    </row>
    <row r="3416" spans="6:12">
      <c r="F3416" s="198"/>
      <c r="G3416" s="196"/>
      <c r="H3416" s="196"/>
      <c r="I3416" s="196"/>
      <c r="J3416" s="196"/>
      <c r="K3416" s="196"/>
      <c r="L3416" s="197"/>
    </row>
    <row r="3417" spans="6:12">
      <c r="F3417" s="198"/>
      <c r="G3417" s="196"/>
      <c r="H3417" s="196"/>
      <c r="I3417" s="196"/>
      <c r="J3417" s="196"/>
      <c r="K3417" s="196"/>
      <c r="L3417" s="197"/>
    </row>
    <row r="3418" spans="6:12">
      <c r="F3418" s="198"/>
      <c r="G3418" s="196"/>
      <c r="H3418" s="196"/>
      <c r="I3418" s="196"/>
      <c r="J3418" s="196"/>
      <c r="K3418" s="196"/>
      <c r="L3418" s="197"/>
    </row>
    <row r="3419" spans="6:12">
      <c r="F3419" s="198"/>
      <c r="G3419" s="196"/>
      <c r="H3419" s="196"/>
      <c r="I3419" s="196"/>
      <c r="J3419" s="196"/>
      <c r="K3419" s="196"/>
      <c r="L3419" s="197"/>
    </row>
    <row r="3420" spans="6:12">
      <c r="F3420" s="198"/>
      <c r="G3420" s="196"/>
      <c r="H3420" s="196"/>
      <c r="I3420" s="196"/>
      <c r="J3420" s="196"/>
      <c r="K3420" s="196"/>
      <c r="L3420" s="197"/>
    </row>
    <row r="3421" spans="6:12">
      <c r="F3421" s="198"/>
      <c r="G3421" s="196"/>
      <c r="H3421" s="196"/>
      <c r="I3421" s="196"/>
      <c r="J3421" s="196"/>
      <c r="K3421" s="196"/>
      <c r="L3421" s="197"/>
    </row>
    <row r="3422" spans="6:12">
      <c r="F3422" s="198"/>
      <c r="G3422" s="196"/>
      <c r="H3422" s="196"/>
      <c r="I3422" s="196"/>
      <c r="J3422" s="196"/>
      <c r="K3422" s="196"/>
      <c r="L3422" s="197"/>
    </row>
    <row r="3423" spans="6:12">
      <c r="F3423" s="198"/>
      <c r="G3423" s="196"/>
      <c r="H3423" s="196"/>
      <c r="I3423" s="196"/>
      <c r="J3423" s="196"/>
      <c r="K3423" s="196"/>
      <c r="L3423" s="197"/>
    </row>
    <row r="3424" spans="6:12">
      <c r="F3424" s="198"/>
      <c r="G3424" s="196"/>
      <c r="H3424" s="196"/>
      <c r="I3424" s="196"/>
      <c r="J3424" s="196"/>
      <c r="K3424" s="196"/>
      <c r="L3424" s="197"/>
    </row>
    <row r="3425" spans="6:12">
      <c r="F3425" s="198"/>
      <c r="G3425" s="196"/>
      <c r="H3425" s="196"/>
      <c r="I3425" s="196"/>
      <c r="J3425" s="196"/>
      <c r="K3425" s="196"/>
      <c r="L3425" s="197"/>
    </row>
    <row r="3426" spans="6:12">
      <c r="F3426" s="198"/>
      <c r="G3426" s="196"/>
      <c r="H3426" s="196"/>
      <c r="I3426" s="196"/>
      <c r="J3426" s="196"/>
      <c r="K3426" s="196"/>
      <c r="L3426" s="197"/>
    </row>
    <row r="3427" spans="6:12">
      <c r="F3427" s="198"/>
      <c r="G3427" s="196"/>
      <c r="H3427" s="196"/>
      <c r="I3427" s="196"/>
      <c r="J3427" s="196"/>
      <c r="K3427" s="196"/>
      <c r="L3427" s="197"/>
    </row>
    <row r="3428" spans="6:12">
      <c r="F3428" s="198"/>
      <c r="G3428" s="196"/>
      <c r="H3428" s="196"/>
      <c r="I3428" s="196"/>
      <c r="J3428" s="196"/>
      <c r="K3428" s="196"/>
      <c r="L3428" s="197"/>
    </row>
    <row r="3429" spans="6:12">
      <c r="F3429" s="198"/>
      <c r="G3429" s="196"/>
      <c r="H3429" s="196"/>
      <c r="I3429" s="196"/>
      <c r="J3429" s="196"/>
      <c r="K3429" s="196"/>
      <c r="L3429" s="197"/>
    </row>
    <row r="3430" spans="6:12">
      <c r="F3430" s="198"/>
      <c r="G3430" s="196"/>
      <c r="H3430" s="196"/>
      <c r="I3430" s="196"/>
      <c r="J3430" s="196"/>
      <c r="K3430" s="196"/>
      <c r="L3430" s="197"/>
    </row>
    <row r="3431" spans="6:12">
      <c r="F3431" s="198"/>
      <c r="G3431" s="196"/>
      <c r="H3431" s="196"/>
      <c r="I3431" s="196"/>
      <c r="J3431" s="196"/>
      <c r="K3431" s="196"/>
      <c r="L3431" s="197"/>
    </row>
    <row r="3432" spans="6:12">
      <c r="F3432" s="198"/>
      <c r="G3432" s="196"/>
      <c r="H3432" s="196"/>
      <c r="I3432" s="196"/>
      <c r="J3432" s="196"/>
      <c r="K3432" s="196"/>
      <c r="L3432" s="197"/>
    </row>
    <row r="3433" spans="6:12">
      <c r="F3433" s="198"/>
      <c r="G3433" s="196"/>
      <c r="H3433" s="196"/>
      <c r="I3433" s="196"/>
      <c r="J3433" s="196"/>
      <c r="K3433" s="196"/>
      <c r="L3433" s="197"/>
    </row>
    <row r="3434" spans="6:12">
      <c r="F3434" s="198"/>
      <c r="G3434" s="196"/>
      <c r="H3434" s="196"/>
      <c r="I3434" s="196"/>
      <c r="J3434" s="196"/>
      <c r="K3434" s="196"/>
      <c r="L3434" s="197"/>
    </row>
    <row r="3435" spans="6:12">
      <c r="F3435" s="198"/>
      <c r="G3435" s="196"/>
      <c r="H3435" s="196"/>
      <c r="I3435" s="196"/>
      <c r="J3435" s="196"/>
      <c r="K3435" s="196"/>
      <c r="L3435" s="197"/>
    </row>
    <row r="3436" spans="6:12">
      <c r="F3436" s="198"/>
      <c r="G3436" s="196"/>
      <c r="H3436" s="196"/>
      <c r="I3436" s="196"/>
      <c r="J3436" s="196"/>
      <c r="K3436" s="196"/>
      <c r="L3436" s="197"/>
    </row>
    <row r="3437" spans="6:12">
      <c r="F3437" s="198"/>
      <c r="G3437" s="196"/>
      <c r="H3437" s="196"/>
      <c r="I3437" s="196"/>
      <c r="J3437" s="196"/>
      <c r="K3437" s="196"/>
      <c r="L3437" s="197"/>
    </row>
    <row r="3438" spans="6:12">
      <c r="F3438" s="198"/>
      <c r="G3438" s="196"/>
      <c r="H3438" s="196"/>
      <c r="I3438" s="196"/>
      <c r="J3438" s="196"/>
      <c r="K3438" s="196"/>
      <c r="L3438" s="197"/>
    </row>
    <row r="3439" spans="6:12">
      <c r="F3439" s="198"/>
      <c r="G3439" s="196"/>
      <c r="H3439" s="196"/>
      <c r="I3439" s="196"/>
      <c r="J3439" s="196"/>
      <c r="K3439" s="196"/>
      <c r="L3439" s="197"/>
    </row>
    <row r="3440" spans="6:12">
      <c r="F3440" s="198"/>
      <c r="G3440" s="196"/>
      <c r="H3440" s="196"/>
      <c r="I3440" s="196"/>
      <c r="J3440" s="196"/>
      <c r="K3440" s="196"/>
      <c r="L3440" s="197"/>
    </row>
    <row r="3441" spans="6:12">
      <c r="F3441" s="198"/>
      <c r="G3441" s="196"/>
      <c r="H3441" s="196"/>
      <c r="I3441" s="196"/>
      <c r="J3441" s="196"/>
      <c r="K3441" s="196"/>
      <c r="L3441" s="197"/>
    </row>
    <row r="3442" spans="6:12">
      <c r="F3442" s="198"/>
      <c r="G3442" s="196"/>
      <c r="H3442" s="196"/>
      <c r="I3442" s="196"/>
      <c r="J3442" s="196"/>
      <c r="K3442" s="196"/>
      <c r="L3442" s="197"/>
    </row>
    <row r="3443" spans="6:12">
      <c r="F3443" s="198"/>
      <c r="G3443" s="196"/>
      <c r="H3443" s="196"/>
      <c r="I3443" s="196"/>
      <c r="J3443" s="196"/>
      <c r="K3443" s="196"/>
      <c r="L3443" s="197"/>
    </row>
    <row r="3444" spans="6:12">
      <c r="F3444" s="198"/>
      <c r="G3444" s="196"/>
      <c r="H3444" s="196"/>
      <c r="I3444" s="196"/>
      <c r="J3444" s="196"/>
      <c r="K3444" s="196"/>
      <c r="L3444" s="197"/>
    </row>
    <row r="3445" spans="6:12">
      <c r="F3445" s="198"/>
      <c r="G3445" s="196"/>
      <c r="H3445" s="196"/>
      <c r="I3445" s="196"/>
      <c r="J3445" s="196"/>
      <c r="K3445" s="196"/>
      <c r="L3445" s="197"/>
    </row>
    <row r="3446" spans="6:12">
      <c r="F3446" s="198"/>
      <c r="G3446" s="196"/>
      <c r="H3446" s="196"/>
      <c r="I3446" s="196"/>
      <c r="J3446" s="196"/>
      <c r="K3446" s="196"/>
      <c r="L3446" s="197"/>
    </row>
    <row r="3447" spans="6:12">
      <c r="F3447" s="198"/>
      <c r="G3447" s="196"/>
      <c r="H3447" s="196"/>
      <c r="I3447" s="196"/>
      <c r="J3447" s="196"/>
      <c r="K3447" s="196"/>
      <c r="L3447" s="197"/>
    </row>
    <row r="3448" spans="6:12">
      <c r="F3448" s="198"/>
      <c r="G3448" s="196"/>
      <c r="H3448" s="196"/>
      <c r="I3448" s="196"/>
      <c r="J3448" s="196"/>
      <c r="K3448" s="196"/>
      <c r="L3448" s="197"/>
    </row>
    <row r="3449" spans="6:12">
      <c r="F3449" s="198"/>
      <c r="G3449" s="196"/>
      <c r="H3449" s="196"/>
      <c r="I3449" s="196"/>
      <c r="J3449" s="196"/>
      <c r="K3449" s="196"/>
      <c r="L3449" s="197"/>
    </row>
    <row r="3450" spans="6:12">
      <c r="F3450" s="198"/>
      <c r="G3450" s="196"/>
      <c r="H3450" s="196"/>
      <c r="I3450" s="196"/>
      <c r="J3450" s="196"/>
      <c r="K3450" s="196"/>
      <c r="L3450" s="197"/>
    </row>
    <row r="3451" spans="6:12">
      <c r="F3451" s="198"/>
      <c r="G3451" s="196"/>
      <c r="H3451" s="196"/>
      <c r="I3451" s="196"/>
      <c r="J3451" s="196"/>
      <c r="K3451" s="196"/>
      <c r="L3451" s="197"/>
    </row>
    <row r="3452" spans="6:12">
      <c r="F3452" s="198"/>
      <c r="G3452" s="196"/>
      <c r="H3452" s="196"/>
      <c r="I3452" s="196"/>
      <c r="J3452" s="196"/>
      <c r="K3452" s="196"/>
      <c r="L3452" s="197"/>
    </row>
    <row r="3453" spans="6:12">
      <c r="F3453" s="198"/>
      <c r="G3453" s="196"/>
      <c r="H3453" s="196"/>
      <c r="I3453" s="196"/>
      <c r="J3453" s="196"/>
      <c r="K3453" s="196"/>
      <c r="L3453" s="197"/>
    </row>
    <row r="3454" spans="6:12">
      <c r="F3454" s="198"/>
      <c r="G3454" s="196"/>
      <c r="H3454" s="196"/>
      <c r="I3454" s="196"/>
      <c r="J3454" s="196"/>
      <c r="K3454" s="196"/>
      <c r="L3454" s="197"/>
    </row>
    <row r="3455" spans="6:12">
      <c r="F3455" s="198"/>
      <c r="G3455" s="196"/>
      <c r="H3455" s="196"/>
      <c r="I3455" s="196"/>
      <c r="J3455" s="196"/>
      <c r="K3455" s="196"/>
      <c r="L3455" s="197"/>
    </row>
    <row r="3456" spans="6:12">
      <c r="F3456" s="198"/>
      <c r="G3456" s="196"/>
      <c r="H3456" s="196"/>
      <c r="I3456" s="196"/>
      <c r="J3456" s="196"/>
      <c r="K3456" s="196"/>
      <c r="L3456" s="197"/>
    </row>
    <row r="3457" spans="6:12">
      <c r="F3457" s="198"/>
      <c r="G3457" s="196"/>
      <c r="H3457" s="196"/>
      <c r="I3457" s="196"/>
      <c r="J3457" s="196"/>
      <c r="K3457" s="196"/>
      <c r="L3457" s="197"/>
    </row>
    <row r="3458" spans="6:12">
      <c r="F3458" s="198"/>
      <c r="G3458" s="196"/>
      <c r="H3458" s="196"/>
      <c r="I3458" s="196"/>
      <c r="J3458" s="196"/>
      <c r="K3458" s="196"/>
      <c r="L3458" s="197"/>
    </row>
    <row r="3459" spans="6:12">
      <c r="F3459" s="198"/>
      <c r="G3459" s="196"/>
      <c r="H3459" s="196"/>
      <c r="I3459" s="196"/>
      <c r="J3459" s="196"/>
      <c r="K3459" s="196"/>
      <c r="L3459" s="197"/>
    </row>
    <row r="3460" spans="6:12">
      <c r="F3460" s="198"/>
      <c r="G3460" s="196"/>
      <c r="H3460" s="196"/>
      <c r="I3460" s="196"/>
      <c r="J3460" s="196"/>
      <c r="K3460" s="196"/>
      <c r="L3460" s="197"/>
    </row>
    <row r="3461" spans="6:12">
      <c r="F3461" s="198"/>
      <c r="G3461" s="196"/>
      <c r="H3461" s="196"/>
      <c r="I3461" s="196"/>
      <c r="J3461" s="196"/>
      <c r="K3461" s="196"/>
      <c r="L3461" s="197"/>
    </row>
    <row r="3462" spans="6:12">
      <c r="F3462" s="198"/>
      <c r="G3462" s="196"/>
      <c r="H3462" s="196"/>
      <c r="I3462" s="196"/>
      <c r="J3462" s="196"/>
      <c r="K3462" s="196"/>
      <c r="L3462" s="197"/>
    </row>
    <row r="3463" spans="6:12">
      <c r="F3463" s="198"/>
      <c r="G3463" s="196"/>
      <c r="H3463" s="196"/>
      <c r="I3463" s="196"/>
      <c r="J3463" s="196"/>
      <c r="K3463" s="196"/>
      <c r="L3463" s="197"/>
    </row>
    <row r="3464" spans="6:12">
      <c r="F3464" s="198"/>
      <c r="G3464" s="196"/>
      <c r="H3464" s="196"/>
      <c r="I3464" s="196"/>
      <c r="J3464" s="196"/>
      <c r="K3464" s="196"/>
      <c r="L3464" s="197"/>
    </row>
    <row r="3465" spans="6:12">
      <c r="F3465" s="198"/>
      <c r="G3465" s="196"/>
      <c r="H3465" s="196"/>
      <c r="I3465" s="196"/>
      <c r="J3465" s="196"/>
      <c r="K3465" s="196"/>
      <c r="L3465" s="197"/>
    </row>
    <row r="3466" spans="6:12">
      <c r="F3466" s="198"/>
      <c r="G3466" s="196"/>
      <c r="H3466" s="196"/>
      <c r="I3466" s="196"/>
      <c r="J3466" s="196"/>
      <c r="K3466" s="196"/>
      <c r="L3466" s="197"/>
    </row>
    <row r="3467" spans="6:12">
      <c r="F3467" s="198"/>
      <c r="G3467" s="196"/>
      <c r="H3467" s="196"/>
      <c r="I3467" s="196"/>
      <c r="J3467" s="196"/>
      <c r="K3467" s="196"/>
      <c r="L3467" s="197"/>
    </row>
    <row r="3468" spans="6:12">
      <c r="F3468" s="198"/>
      <c r="G3468" s="196"/>
      <c r="H3468" s="196"/>
      <c r="I3468" s="196"/>
      <c r="J3468" s="196"/>
      <c r="K3468" s="196"/>
      <c r="L3468" s="197"/>
    </row>
    <row r="3469" spans="6:12">
      <c r="F3469" s="198"/>
      <c r="G3469" s="196"/>
      <c r="H3469" s="196"/>
      <c r="I3469" s="196"/>
      <c r="J3469" s="196"/>
      <c r="K3469" s="196"/>
      <c r="L3469" s="197"/>
    </row>
    <row r="3470" spans="6:12">
      <c r="F3470" s="198"/>
      <c r="G3470" s="196"/>
      <c r="H3470" s="196"/>
      <c r="I3470" s="196"/>
      <c r="J3470" s="196"/>
      <c r="K3470" s="196"/>
      <c r="L3470" s="197"/>
    </row>
    <row r="3471" spans="6:12">
      <c r="F3471" s="198"/>
      <c r="G3471" s="196"/>
      <c r="H3471" s="196"/>
      <c r="I3471" s="196"/>
      <c r="J3471" s="196"/>
      <c r="K3471" s="196"/>
      <c r="L3471" s="197"/>
    </row>
    <row r="3472" spans="6:12">
      <c r="F3472" s="198"/>
      <c r="G3472" s="196"/>
      <c r="H3472" s="196"/>
      <c r="I3472" s="196"/>
      <c r="J3472" s="196"/>
      <c r="K3472" s="196"/>
      <c r="L3472" s="197"/>
    </row>
    <row r="3473" spans="6:12">
      <c r="F3473" s="198"/>
      <c r="G3473" s="196"/>
      <c r="H3473" s="196"/>
      <c r="I3473" s="196"/>
      <c r="J3473" s="196"/>
      <c r="K3473" s="196"/>
      <c r="L3473" s="197"/>
    </row>
    <row r="3474" spans="6:12">
      <c r="F3474" s="198"/>
      <c r="G3474" s="196"/>
      <c r="H3474" s="196"/>
      <c r="I3474" s="196"/>
      <c r="J3474" s="196"/>
      <c r="K3474" s="196"/>
      <c r="L3474" s="197"/>
    </row>
    <row r="3475" spans="6:12">
      <c r="F3475" s="198"/>
      <c r="G3475" s="196"/>
      <c r="H3475" s="196"/>
      <c r="I3475" s="196"/>
      <c r="J3475" s="196"/>
      <c r="K3475" s="196"/>
      <c r="L3475" s="197"/>
    </row>
    <row r="3476" spans="6:12">
      <c r="F3476" s="198"/>
      <c r="G3476" s="196"/>
      <c r="H3476" s="196"/>
      <c r="I3476" s="196"/>
      <c r="J3476" s="196"/>
      <c r="K3476" s="196"/>
      <c r="L3476" s="197"/>
    </row>
    <row r="3477" spans="6:12">
      <c r="F3477" s="198"/>
      <c r="G3477" s="196"/>
      <c r="H3477" s="196"/>
      <c r="I3477" s="196"/>
      <c r="J3477" s="196"/>
      <c r="K3477" s="196"/>
      <c r="L3477" s="197"/>
    </row>
    <row r="3478" spans="6:12">
      <c r="F3478" s="198"/>
      <c r="G3478" s="196"/>
      <c r="H3478" s="196"/>
      <c r="I3478" s="196"/>
      <c r="J3478" s="196"/>
      <c r="K3478" s="196"/>
      <c r="L3478" s="197"/>
    </row>
    <row r="3479" spans="6:12">
      <c r="F3479" s="198"/>
      <c r="G3479" s="196"/>
      <c r="H3479" s="196"/>
      <c r="I3479" s="196"/>
      <c r="J3479" s="196"/>
      <c r="K3479" s="196"/>
      <c r="L3479" s="197"/>
    </row>
    <row r="3480" spans="6:12">
      <c r="F3480" s="198"/>
      <c r="G3480" s="196"/>
      <c r="H3480" s="196"/>
      <c r="I3480" s="196"/>
      <c r="J3480" s="196"/>
      <c r="K3480" s="196"/>
      <c r="L3480" s="197"/>
    </row>
    <row r="3481" spans="6:12">
      <c r="F3481" s="198"/>
      <c r="G3481" s="196"/>
      <c r="H3481" s="196"/>
      <c r="I3481" s="196"/>
      <c r="J3481" s="196"/>
      <c r="K3481" s="196"/>
      <c r="L3481" s="197"/>
    </row>
    <row r="3482" spans="6:12">
      <c r="F3482" s="198"/>
      <c r="G3482" s="196"/>
      <c r="H3482" s="196"/>
      <c r="I3482" s="196"/>
      <c r="J3482" s="196"/>
      <c r="K3482" s="196"/>
      <c r="L3482" s="197"/>
    </row>
    <row r="3483" spans="6:12">
      <c r="F3483" s="198"/>
      <c r="G3483" s="196"/>
      <c r="H3483" s="196"/>
      <c r="I3483" s="196"/>
      <c r="J3483" s="196"/>
      <c r="K3483" s="196"/>
      <c r="L3483" s="197"/>
    </row>
    <row r="3484" spans="6:12">
      <c r="F3484" s="198"/>
      <c r="G3484" s="196"/>
      <c r="H3484" s="196"/>
      <c r="I3484" s="196"/>
      <c r="J3484" s="196"/>
      <c r="K3484" s="196"/>
      <c r="L3484" s="197"/>
    </row>
    <row r="3485" spans="6:12">
      <c r="F3485" s="198"/>
      <c r="G3485" s="196"/>
      <c r="H3485" s="196"/>
      <c r="I3485" s="196"/>
      <c r="J3485" s="196"/>
      <c r="K3485" s="196"/>
      <c r="L3485" s="197"/>
    </row>
    <row r="3486" spans="6:12">
      <c r="F3486" s="198"/>
      <c r="G3486" s="196"/>
      <c r="H3486" s="196"/>
      <c r="I3486" s="196"/>
      <c r="J3486" s="196"/>
      <c r="K3486" s="196"/>
      <c r="L3486" s="197"/>
    </row>
    <row r="3487" spans="6:12">
      <c r="F3487" s="198"/>
      <c r="G3487" s="196"/>
      <c r="H3487" s="196"/>
      <c r="I3487" s="196"/>
      <c r="J3487" s="196"/>
      <c r="K3487" s="196"/>
      <c r="L3487" s="197"/>
    </row>
    <row r="3488" spans="6:12">
      <c r="F3488" s="198"/>
      <c r="G3488" s="196"/>
      <c r="H3488" s="196"/>
      <c r="I3488" s="196"/>
      <c r="J3488" s="196"/>
      <c r="K3488" s="196"/>
      <c r="L3488" s="197"/>
    </row>
    <row r="3489" spans="6:12">
      <c r="F3489" s="198"/>
      <c r="G3489" s="196"/>
      <c r="H3489" s="196"/>
      <c r="I3489" s="196"/>
      <c r="J3489" s="196"/>
      <c r="K3489" s="196"/>
      <c r="L3489" s="197"/>
    </row>
    <row r="3490" spans="6:12">
      <c r="F3490" s="198"/>
      <c r="G3490" s="196"/>
      <c r="H3490" s="196"/>
      <c r="I3490" s="196"/>
      <c r="J3490" s="196"/>
      <c r="K3490" s="196"/>
      <c r="L3490" s="197"/>
    </row>
    <row r="3491" spans="6:12">
      <c r="F3491" s="198"/>
      <c r="G3491" s="196"/>
      <c r="H3491" s="196"/>
      <c r="I3491" s="196"/>
      <c r="J3491" s="196"/>
      <c r="K3491" s="196"/>
      <c r="L3491" s="197"/>
    </row>
    <row r="3492" spans="6:12">
      <c r="F3492" s="198"/>
      <c r="G3492" s="196"/>
      <c r="H3492" s="196"/>
      <c r="I3492" s="196"/>
      <c r="J3492" s="196"/>
      <c r="K3492" s="196"/>
      <c r="L3492" s="197"/>
    </row>
    <row r="3493" spans="6:12">
      <c r="F3493" s="198"/>
      <c r="G3493" s="196"/>
      <c r="H3493" s="196"/>
      <c r="I3493" s="196"/>
      <c r="J3493" s="196"/>
      <c r="K3493" s="196"/>
      <c r="L3493" s="197"/>
    </row>
    <row r="3494" spans="6:12">
      <c r="F3494" s="198"/>
      <c r="G3494" s="196"/>
      <c r="H3494" s="196"/>
      <c r="I3494" s="196"/>
      <c r="J3494" s="196"/>
      <c r="K3494" s="196"/>
      <c r="L3494" s="197"/>
    </row>
    <row r="3495" spans="6:12">
      <c r="F3495" s="198"/>
      <c r="G3495" s="196"/>
      <c r="H3495" s="196"/>
      <c r="I3495" s="196"/>
      <c r="J3495" s="196"/>
      <c r="K3495" s="196"/>
      <c r="L3495" s="197"/>
    </row>
    <row r="3496" spans="6:12">
      <c r="F3496" s="198"/>
      <c r="G3496" s="196"/>
      <c r="H3496" s="196"/>
      <c r="I3496" s="196"/>
      <c r="J3496" s="196"/>
      <c r="K3496" s="196"/>
      <c r="L3496" s="197"/>
    </row>
    <row r="3497" spans="6:12">
      <c r="F3497" s="198"/>
      <c r="G3497" s="196"/>
      <c r="H3497" s="196"/>
      <c r="I3497" s="196"/>
      <c r="J3497" s="196"/>
      <c r="K3497" s="196"/>
      <c r="L3497" s="197"/>
    </row>
    <row r="3498" spans="6:12">
      <c r="F3498" s="198"/>
      <c r="G3498" s="196"/>
      <c r="H3498" s="196"/>
      <c r="I3498" s="196"/>
      <c r="J3498" s="196"/>
      <c r="K3498" s="196"/>
      <c r="L3498" s="197"/>
    </row>
    <row r="3499" spans="6:12">
      <c r="F3499" s="198"/>
      <c r="G3499" s="196"/>
      <c r="H3499" s="196"/>
      <c r="I3499" s="196"/>
      <c r="J3499" s="196"/>
      <c r="K3499" s="196"/>
      <c r="L3499" s="197"/>
    </row>
    <row r="3500" spans="6:12">
      <c r="F3500" s="198"/>
      <c r="G3500" s="196"/>
      <c r="H3500" s="196"/>
      <c r="I3500" s="196"/>
      <c r="J3500" s="196"/>
      <c r="K3500" s="196"/>
      <c r="L3500" s="197"/>
    </row>
    <row r="3501" spans="6:12">
      <c r="F3501" s="198"/>
      <c r="G3501" s="196"/>
      <c r="H3501" s="196"/>
      <c r="I3501" s="196"/>
      <c r="J3501" s="196"/>
      <c r="K3501" s="196"/>
      <c r="L3501" s="197"/>
    </row>
    <row r="3502" spans="6:12">
      <c r="F3502" s="198"/>
      <c r="G3502" s="196"/>
      <c r="H3502" s="196"/>
      <c r="I3502" s="196"/>
      <c r="J3502" s="196"/>
      <c r="K3502" s="196"/>
      <c r="L3502" s="197"/>
    </row>
    <row r="3503" spans="6:12">
      <c r="F3503" s="198"/>
      <c r="G3503" s="196"/>
      <c r="H3503" s="196"/>
      <c r="I3503" s="196"/>
      <c r="J3503" s="196"/>
      <c r="K3503" s="196"/>
      <c r="L3503" s="197"/>
    </row>
    <row r="3504" spans="6:12">
      <c r="F3504" s="198"/>
      <c r="G3504" s="196"/>
      <c r="H3504" s="196"/>
      <c r="I3504" s="196"/>
      <c r="J3504" s="196"/>
      <c r="K3504" s="196"/>
      <c r="L3504" s="197"/>
    </row>
    <row r="3505" spans="6:12">
      <c r="F3505" s="198"/>
      <c r="G3505" s="196"/>
      <c r="H3505" s="196"/>
      <c r="I3505" s="196"/>
      <c r="J3505" s="196"/>
      <c r="K3505" s="196"/>
      <c r="L3505" s="197"/>
    </row>
    <row r="3506" spans="6:12">
      <c r="F3506" s="198"/>
      <c r="G3506" s="196"/>
      <c r="H3506" s="196"/>
      <c r="I3506" s="196"/>
      <c r="J3506" s="196"/>
      <c r="K3506" s="196"/>
      <c r="L3506" s="197"/>
    </row>
    <row r="3507" spans="6:12">
      <c r="F3507" s="198"/>
      <c r="G3507" s="196"/>
      <c r="H3507" s="196"/>
      <c r="I3507" s="196"/>
      <c r="J3507" s="196"/>
      <c r="K3507" s="196"/>
      <c r="L3507" s="197"/>
    </row>
    <row r="3508" spans="6:12">
      <c r="F3508" s="198"/>
      <c r="G3508" s="196"/>
      <c r="H3508" s="196"/>
      <c r="I3508" s="196"/>
      <c r="J3508" s="196"/>
      <c r="K3508" s="196"/>
      <c r="L3508" s="197"/>
    </row>
    <row r="3509" spans="6:12">
      <c r="F3509" s="198"/>
      <c r="G3509" s="196"/>
      <c r="H3509" s="196"/>
      <c r="I3509" s="196"/>
      <c r="J3509" s="196"/>
      <c r="K3509" s="196"/>
      <c r="L3509" s="197"/>
    </row>
    <row r="3510" spans="6:12">
      <c r="F3510" s="198"/>
      <c r="G3510" s="196"/>
      <c r="H3510" s="196"/>
      <c r="I3510" s="196"/>
      <c r="J3510" s="196"/>
      <c r="K3510" s="196"/>
      <c r="L3510" s="197"/>
    </row>
    <row r="3511" spans="6:12">
      <c r="F3511" s="198"/>
      <c r="G3511" s="196"/>
      <c r="H3511" s="196"/>
      <c r="I3511" s="196"/>
      <c r="J3511" s="196"/>
      <c r="K3511" s="196"/>
      <c r="L3511" s="197"/>
    </row>
    <row r="3512" spans="6:12">
      <c r="F3512" s="198"/>
      <c r="G3512" s="196"/>
      <c r="H3512" s="196"/>
      <c r="I3512" s="196"/>
      <c r="J3512" s="196"/>
      <c r="K3512" s="196"/>
      <c r="L3512" s="197"/>
    </row>
    <row r="3513" spans="6:12">
      <c r="F3513" s="198"/>
      <c r="G3513" s="196"/>
      <c r="H3513" s="196"/>
      <c r="I3513" s="196"/>
      <c r="J3513" s="196"/>
      <c r="K3513" s="196"/>
      <c r="L3513" s="197"/>
    </row>
    <row r="3514" spans="6:12">
      <c r="F3514" s="198"/>
      <c r="G3514" s="196"/>
      <c r="H3514" s="196"/>
      <c r="I3514" s="196"/>
      <c r="J3514" s="196"/>
      <c r="K3514" s="196"/>
      <c r="L3514" s="197"/>
    </row>
    <row r="3515" spans="6:12">
      <c r="F3515" s="198"/>
      <c r="G3515" s="196"/>
      <c r="H3515" s="196"/>
      <c r="I3515" s="196"/>
      <c r="J3515" s="196"/>
      <c r="K3515" s="196"/>
      <c r="L3515" s="197"/>
    </row>
    <row r="3516" spans="6:12">
      <c r="F3516" s="198"/>
      <c r="G3516" s="196"/>
      <c r="H3516" s="196"/>
      <c r="I3516" s="196"/>
      <c r="J3516" s="196"/>
      <c r="K3516" s="196"/>
      <c r="L3516" s="197"/>
    </row>
    <row r="3517" spans="6:12">
      <c r="F3517" s="198"/>
      <c r="G3517" s="196"/>
      <c r="H3517" s="196"/>
      <c r="I3517" s="196"/>
      <c r="J3517" s="196"/>
      <c r="K3517" s="196"/>
      <c r="L3517" s="197"/>
    </row>
    <row r="3518" spans="6:12">
      <c r="F3518" s="198"/>
      <c r="G3518" s="196"/>
      <c r="H3518" s="196"/>
      <c r="I3518" s="196"/>
      <c r="J3518" s="196"/>
      <c r="K3518" s="196"/>
      <c r="L3518" s="197"/>
    </row>
    <row r="3519" spans="6:12">
      <c r="F3519" s="198"/>
      <c r="G3519" s="196"/>
      <c r="H3519" s="196"/>
      <c r="I3519" s="196"/>
      <c r="J3519" s="196"/>
      <c r="K3519" s="196"/>
      <c r="L3519" s="197"/>
    </row>
    <row r="3520" spans="6:12">
      <c r="F3520" s="198"/>
      <c r="G3520" s="196"/>
      <c r="H3520" s="196"/>
      <c r="I3520" s="196"/>
      <c r="J3520" s="196"/>
      <c r="K3520" s="196"/>
      <c r="L3520" s="197"/>
    </row>
    <row r="3521" spans="6:12">
      <c r="F3521" s="198"/>
      <c r="G3521" s="196"/>
      <c r="H3521" s="196"/>
      <c r="I3521" s="196"/>
      <c r="J3521" s="196"/>
      <c r="K3521" s="196"/>
      <c r="L3521" s="197"/>
    </row>
    <row r="3522" spans="6:12">
      <c r="F3522" s="198"/>
      <c r="G3522" s="196"/>
      <c r="H3522" s="196"/>
      <c r="I3522" s="196"/>
      <c r="J3522" s="196"/>
      <c r="K3522" s="196"/>
      <c r="L3522" s="197"/>
    </row>
    <row r="3523" spans="6:12">
      <c r="F3523" s="198"/>
      <c r="G3523" s="196"/>
      <c r="H3523" s="196"/>
      <c r="I3523" s="196"/>
      <c r="J3523" s="196"/>
      <c r="K3523" s="196"/>
      <c r="L3523" s="197"/>
    </row>
    <row r="3524" spans="6:12">
      <c r="F3524" s="198"/>
      <c r="G3524" s="196"/>
      <c r="H3524" s="196"/>
      <c r="I3524" s="196"/>
      <c r="J3524" s="196"/>
      <c r="K3524" s="196"/>
      <c r="L3524" s="197"/>
    </row>
    <row r="3525" spans="6:12">
      <c r="F3525" s="198"/>
      <c r="G3525" s="196"/>
      <c r="H3525" s="196"/>
      <c r="I3525" s="196"/>
      <c r="J3525" s="196"/>
      <c r="K3525" s="196"/>
      <c r="L3525" s="197"/>
    </row>
    <row r="3526" spans="6:12">
      <c r="F3526" s="198"/>
      <c r="G3526" s="196"/>
      <c r="H3526" s="196"/>
      <c r="I3526" s="196"/>
      <c r="J3526" s="196"/>
      <c r="K3526" s="196"/>
      <c r="L3526" s="197"/>
    </row>
    <row r="3527" spans="6:12">
      <c r="F3527" s="198"/>
      <c r="G3527" s="196"/>
      <c r="H3527" s="196"/>
      <c r="I3527" s="196"/>
      <c r="J3527" s="196"/>
      <c r="K3527" s="196"/>
      <c r="L3527" s="197"/>
    </row>
    <row r="3528" spans="6:12">
      <c r="F3528" s="198"/>
      <c r="G3528" s="196"/>
      <c r="H3528" s="196"/>
      <c r="I3528" s="196"/>
      <c r="J3528" s="196"/>
      <c r="K3528" s="196"/>
      <c r="L3528" s="197"/>
    </row>
    <row r="3529" spans="6:12">
      <c r="F3529" s="198"/>
      <c r="G3529" s="196"/>
      <c r="H3529" s="196"/>
      <c r="I3529" s="196"/>
      <c r="J3529" s="196"/>
      <c r="K3529" s="196"/>
      <c r="L3529" s="197"/>
    </row>
    <row r="3530" spans="6:12">
      <c r="F3530" s="198"/>
      <c r="G3530" s="196"/>
      <c r="H3530" s="196"/>
      <c r="I3530" s="196"/>
      <c r="J3530" s="196"/>
      <c r="K3530" s="196"/>
      <c r="L3530" s="197"/>
    </row>
    <row r="3531" spans="6:12">
      <c r="F3531" s="198"/>
      <c r="G3531" s="196"/>
      <c r="H3531" s="196"/>
      <c r="I3531" s="196"/>
      <c r="J3531" s="196"/>
      <c r="K3531" s="196"/>
      <c r="L3531" s="197"/>
    </row>
    <row r="3532" spans="6:12">
      <c r="F3532" s="198"/>
      <c r="G3532" s="196"/>
      <c r="H3532" s="196"/>
      <c r="I3532" s="196"/>
      <c r="J3532" s="196"/>
      <c r="K3532" s="196"/>
      <c r="L3532" s="197"/>
    </row>
    <row r="3533" spans="6:12">
      <c r="F3533" s="198"/>
      <c r="G3533" s="196"/>
      <c r="H3533" s="196"/>
      <c r="I3533" s="196"/>
      <c r="J3533" s="196"/>
      <c r="K3533" s="196"/>
      <c r="L3533" s="197"/>
    </row>
    <row r="3534" spans="6:12">
      <c r="F3534" s="198"/>
      <c r="G3534" s="196"/>
      <c r="H3534" s="196"/>
      <c r="I3534" s="196"/>
      <c r="J3534" s="196"/>
      <c r="K3534" s="196"/>
      <c r="L3534" s="197"/>
    </row>
    <row r="3535" spans="6:12">
      <c r="F3535" s="198"/>
      <c r="G3535" s="196"/>
      <c r="H3535" s="196"/>
      <c r="I3535" s="196"/>
      <c r="J3535" s="196"/>
      <c r="K3535" s="196"/>
      <c r="L3535" s="197"/>
    </row>
    <row r="3536" spans="6:12">
      <c r="F3536" s="198"/>
      <c r="G3536" s="196"/>
      <c r="H3536" s="196"/>
      <c r="I3536" s="196"/>
      <c r="J3536" s="196"/>
      <c r="K3536" s="196"/>
      <c r="L3536" s="197"/>
    </row>
    <row r="3537" spans="6:12">
      <c r="F3537" s="198"/>
      <c r="G3537" s="196"/>
      <c r="H3537" s="196"/>
      <c r="I3537" s="196"/>
      <c r="J3537" s="196"/>
      <c r="K3537" s="196"/>
      <c r="L3537" s="197"/>
    </row>
    <row r="3538" spans="6:12">
      <c r="F3538" s="198"/>
      <c r="G3538" s="196"/>
      <c r="H3538" s="196"/>
      <c r="I3538" s="196"/>
      <c r="J3538" s="196"/>
      <c r="K3538" s="196"/>
      <c r="L3538" s="197"/>
    </row>
    <row r="3539" spans="6:12">
      <c r="F3539" s="198"/>
      <c r="G3539" s="196"/>
      <c r="H3539" s="196"/>
      <c r="I3539" s="196"/>
      <c r="J3539" s="196"/>
      <c r="K3539" s="196"/>
      <c r="L3539" s="197"/>
    </row>
    <row r="3540" spans="6:12">
      <c r="F3540" s="198"/>
      <c r="G3540" s="196"/>
      <c r="H3540" s="196"/>
      <c r="I3540" s="196"/>
      <c r="J3540" s="196"/>
      <c r="K3540" s="196"/>
      <c r="L3540" s="197"/>
    </row>
    <row r="3541" spans="6:12">
      <c r="F3541" s="198"/>
      <c r="G3541" s="196"/>
      <c r="H3541" s="196"/>
      <c r="I3541" s="196"/>
      <c r="J3541" s="196"/>
      <c r="K3541" s="196"/>
      <c r="L3541" s="197"/>
    </row>
    <row r="3542" spans="6:12">
      <c r="F3542" s="198"/>
      <c r="G3542" s="196"/>
      <c r="H3542" s="196"/>
      <c r="I3542" s="196"/>
      <c r="J3542" s="196"/>
      <c r="K3542" s="196"/>
      <c r="L3542" s="197"/>
    </row>
    <row r="3543" spans="6:12">
      <c r="F3543" s="198"/>
      <c r="G3543" s="196"/>
      <c r="H3543" s="196"/>
      <c r="I3543" s="196"/>
      <c r="J3543" s="196"/>
      <c r="K3543" s="196"/>
      <c r="L3543" s="197"/>
    </row>
    <row r="3544" spans="6:12">
      <c r="F3544" s="198"/>
      <c r="G3544" s="196"/>
      <c r="H3544" s="196"/>
      <c r="I3544" s="196"/>
      <c r="J3544" s="196"/>
      <c r="K3544" s="196"/>
      <c r="L3544" s="197"/>
    </row>
    <row r="3545" spans="6:12">
      <c r="F3545" s="198"/>
      <c r="G3545" s="196"/>
      <c r="H3545" s="196"/>
      <c r="I3545" s="196"/>
      <c r="J3545" s="196"/>
      <c r="K3545" s="196"/>
      <c r="L3545" s="197"/>
    </row>
    <row r="3546" spans="6:12">
      <c r="F3546" s="198"/>
      <c r="G3546" s="196"/>
      <c r="H3546" s="196"/>
      <c r="I3546" s="196"/>
      <c r="J3546" s="196"/>
      <c r="K3546" s="196"/>
      <c r="L3546" s="197"/>
    </row>
    <row r="3547" spans="6:12">
      <c r="F3547" s="198"/>
      <c r="G3547" s="196"/>
      <c r="H3547" s="196"/>
      <c r="I3547" s="196"/>
      <c r="J3547" s="196"/>
      <c r="K3547" s="196"/>
      <c r="L3547" s="197"/>
    </row>
    <row r="3548" spans="6:12">
      <c r="F3548" s="198"/>
      <c r="G3548" s="196"/>
      <c r="H3548" s="196"/>
      <c r="I3548" s="196"/>
      <c r="J3548" s="196"/>
      <c r="K3548" s="196"/>
      <c r="L3548" s="197"/>
    </row>
    <row r="3549" spans="6:12">
      <c r="F3549" s="198"/>
      <c r="G3549" s="196"/>
      <c r="H3549" s="196"/>
      <c r="I3549" s="196"/>
      <c r="J3549" s="196"/>
      <c r="K3549" s="196"/>
      <c r="L3549" s="197"/>
    </row>
    <row r="3550" spans="6:12">
      <c r="F3550" s="198"/>
      <c r="G3550" s="196"/>
      <c r="H3550" s="196"/>
      <c r="I3550" s="196"/>
      <c r="J3550" s="196"/>
      <c r="K3550" s="196"/>
      <c r="L3550" s="197"/>
    </row>
    <row r="3551" spans="6:12">
      <c r="F3551" s="198"/>
      <c r="G3551" s="196"/>
      <c r="H3551" s="196"/>
      <c r="I3551" s="196"/>
      <c r="J3551" s="196"/>
      <c r="K3551" s="196"/>
      <c r="L3551" s="197"/>
    </row>
    <row r="3552" spans="6:12">
      <c r="F3552" s="198"/>
      <c r="G3552" s="196"/>
      <c r="H3552" s="196"/>
      <c r="I3552" s="196"/>
      <c r="J3552" s="196"/>
      <c r="K3552" s="196"/>
      <c r="L3552" s="197"/>
    </row>
    <row r="3553" spans="6:12">
      <c r="F3553" s="198"/>
      <c r="G3553" s="196"/>
      <c r="H3553" s="196"/>
      <c r="I3553" s="196"/>
      <c r="J3553" s="196"/>
      <c r="K3553" s="196"/>
      <c r="L3553" s="197"/>
    </row>
    <row r="3554" spans="6:12">
      <c r="F3554" s="198"/>
      <c r="G3554" s="196"/>
      <c r="H3554" s="196"/>
      <c r="I3554" s="196"/>
      <c r="J3554" s="196"/>
      <c r="K3554" s="196"/>
      <c r="L3554" s="197"/>
    </row>
    <row r="3555" spans="6:12">
      <c r="F3555" s="198"/>
      <c r="G3555" s="196"/>
      <c r="H3555" s="196"/>
      <c r="I3555" s="196"/>
      <c r="J3555" s="196"/>
      <c r="K3555" s="196"/>
      <c r="L3555" s="197"/>
    </row>
    <row r="3556" spans="6:12">
      <c r="F3556" s="198"/>
      <c r="G3556" s="196"/>
      <c r="H3556" s="196"/>
      <c r="I3556" s="196"/>
      <c r="J3556" s="196"/>
      <c r="K3556" s="196"/>
      <c r="L3556" s="197"/>
    </row>
    <row r="3557" spans="6:12">
      <c r="F3557" s="198"/>
      <c r="G3557" s="196"/>
      <c r="H3557" s="196"/>
      <c r="I3557" s="196"/>
      <c r="J3557" s="196"/>
      <c r="K3557" s="196"/>
      <c r="L3557" s="197"/>
    </row>
    <row r="3558" spans="6:12">
      <c r="F3558" s="198"/>
      <c r="G3558" s="196"/>
      <c r="H3558" s="196"/>
      <c r="I3558" s="196"/>
      <c r="J3558" s="196"/>
      <c r="K3558" s="196"/>
      <c r="L3558" s="197"/>
    </row>
    <row r="3559" spans="6:12">
      <c r="F3559" s="198"/>
      <c r="G3559" s="196"/>
      <c r="H3559" s="196"/>
      <c r="I3559" s="196"/>
      <c r="J3559" s="196"/>
      <c r="K3559" s="196"/>
      <c r="L3559" s="197"/>
    </row>
    <row r="3560" spans="6:12">
      <c r="F3560" s="198"/>
      <c r="G3560" s="196"/>
      <c r="H3560" s="196"/>
      <c r="I3560" s="196"/>
      <c r="J3560" s="196"/>
      <c r="K3560" s="196"/>
      <c r="L3560" s="197"/>
    </row>
    <row r="3561" spans="6:12">
      <c r="F3561" s="198"/>
      <c r="G3561" s="196"/>
      <c r="H3561" s="196"/>
      <c r="I3561" s="196"/>
      <c r="J3561" s="196"/>
      <c r="K3561" s="196"/>
      <c r="L3561" s="197"/>
    </row>
    <row r="3562" spans="6:12">
      <c r="F3562" s="198"/>
      <c r="G3562" s="196"/>
      <c r="H3562" s="196"/>
      <c r="I3562" s="196"/>
      <c r="J3562" s="196"/>
      <c r="K3562" s="196"/>
      <c r="L3562" s="197"/>
    </row>
    <row r="3563" spans="6:12">
      <c r="F3563" s="198"/>
      <c r="G3563" s="196"/>
      <c r="H3563" s="196"/>
      <c r="I3563" s="196"/>
      <c r="J3563" s="196"/>
      <c r="K3563" s="196"/>
      <c r="L3563" s="197"/>
    </row>
    <row r="3564" spans="6:12">
      <c r="F3564" s="198"/>
      <c r="G3564" s="196"/>
      <c r="H3564" s="196"/>
      <c r="I3564" s="196"/>
      <c r="J3564" s="196"/>
      <c r="K3564" s="196"/>
      <c r="L3564" s="197"/>
    </row>
    <row r="3565" spans="6:12">
      <c r="F3565" s="198"/>
      <c r="G3565" s="196"/>
      <c r="H3565" s="196"/>
      <c r="I3565" s="196"/>
      <c r="J3565" s="196"/>
      <c r="K3565" s="196"/>
      <c r="L3565" s="197"/>
    </row>
    <row r="3566" spans="6:12">
      <c r="F3566" s="198"/>
      <c r="G3566" s="196"/>
      <c r="H3566" s="196"/>
      <c r="I3566" s="196"/>
      <c r="J3566" s="196"/>
      <c r="K3566" s="196"/>
      <c r="L3566" s="197"/>
    </row>
    <row r="3567" spans="6:12">
      <c r="F3567" s="198"/>
      <c r="G3567" s="196"/>
      <c r="H3567" s="196"/>
      <c r="I3567" s="196"/>
      <c r="J3567" s="196"/>
      <c r="K3567" s="196"/>
      <c r="L3567" s="197"/>
    </row>
    <row r="3568" spans="6:12">
      <c r="F3568" s="198"/>
      <c r="G3568" s="196"/>
      <c r="H3568" s="196"/>
      <c r="I3568" s="196"/>
      <c r="J3568" s="196"/>
      <c r="K3568" s="196"/>
      <c r="L3568" s="197"/>
    </row>
    <row r="3569" spans="6:12">
      <c r="F3569" s="198"/>
      <c r="G3569" s="196"/>
      <c r="H3569" s="196"/>
      <c r="I3569" s="196"/>
      <c r="J3569" s="196"/>
      <c r="K3569" s="196"/>
      <c r="L3569" s="197"/>
    </row>
    <row r="3570" spans="6:12">
      <c r="F3570" s="198"/>
      <c r="G3570" s="196"/>
      <c r="H3570" s="196"/>
      <c r="I3570" s="196"/>
      <c r="J3570" s="196"/>
      <c r="K3570" s="196"/>
      <c r="L3570" s="197"/>
    </row>
    <row r="3571" spans="6:12">
      <c r="F3571" s="198"/>
      <c r="G3571" s="196"/>
      <c r="H3571" s="196"/>
      <c r="I3571" s="196"/>
      <c r="J3571" s="196"/>
      <c r="K3571" s="196"/>
      <c r="L3571" s="197"/>
    </row>
    <row r="3572" spans="6:12">
      <c r="F3572" s="198"/>
      <c r="G3572" s="196"/>
      <c r="H3572" s="196"/>
      <c r="I3572" s="196"/>
      <c r="J3572" s="196"/>
      <c r="K3572" s="196"/>
      <c r="L3572" s="197"/>
    </row>
    <row r="3573" spans="6:12">
      <c r="F3573" s="198"/>
      <c r="G3573" s="196"/>
      <c r="H3573" s="196"/>
      <c r="I3573" s="196"/>
      <c r="J3573" s="196"/>
      <c r="K3573" s="196"/>
      <c r="L3573" s="197"/>
    </row>
    <row r="3574" spans="6:12">
      <c r="F3574" s="198"/>
      <c r="G3574" s="196"/>
      <c r="H3574" s="196"/>
      <c r="I3574" s="196"/>
      <c r="J3574" s="196"/>
      <c r="K3574" s="196"/>
      <c r="L3574" s="197"/>
    </row>
    <row r="3575" spans="6:12">
      <c r="F3575" s="198"/>
      <c r="G3575" s="196"/>
      <c r="H3575" s="196"/>
      <c r="I3575" s="196"/>
      <c r="J3575" s="196"/>
      <c r="K3575" s="196"/>
      <c r="L3575" s="197"/>
    </row>
    <row r="3576" spans="6:12">
      <c r="F3576" s="198"/>
      <c r="G3576" s="196"/>
      <c r="H3576" s="196"/>
      <c r="I3576" s="196"/>
      <c r="J3576" s="196"/>
      <c r="K3576" s="196"/>
      <c r="L3576" s="197"/>
    </row>
    <row r="3577" spans="6:12">
      <c r="F3577" s="198"/>
      <c r="G3577" s="196"/>
      <c r="H3577" s="196"/>
      <c r="I3577" s="196"/>
      <c r="J3577" s="196"/>
      <c r="K3577" s="196"/>
      <c r="L3577" s="197"/>
    </row>
    <row r="3578" spans="6:12">
      <c r="F3578" s="198"/>
      <c r="G3578" s="196"/>
      <c r="H3578" s="196"/>
      <c r="I3578" s="196"/>
      <c r="J3578" s="196"/>
      <c r="K3578" s="196"/>
      <c r="L3578" s="197"/>
    </row>
    <row r="3579" spans="6:12">
      <c r="F3579" s="198"/>
      <c r="G3579" s="196"/>
      <c r="H3579" s="196"/>
      <c r="I3579" s="196"/>
      <c r="J3579" s="196"/>
      <c r="K3579" s="196"/>
      <c r="L3579" s="197"/>
    </row>
    <row r="3580" spans="6:12">
      <c r="F3580" s="198"/>
      <c r="G3580" s="196"/>
      <c r="H3580" s="196"/>
      <c r="I3580" s="196"/>
      <c r="J3580" s="196"/>
      <c r="K3580" s="196"/>
      <c r="L3580" s="197"/>
    </row>
    <row r="3581" spans="6:12">
      <c r="F3581" s="198"/>
      <c r="G3581" s="196"/>
      <c r="H3581" s="196"/>
      <c r="I3581" s="196"/>
      <c r="J3581" s="196"/>
      <c r="K3581" s="196"/>
      <c r="L3581" s="197"/>
    </row>
    <row r="3582" spans="6:12">
      <c r="F3582" s="198"/>
      <c r="G3582" s="196"/>
      <c r="H3582" s="196"/>
      <c r="I3582" s="196"/>
      <c r="J3582" s="196"/>
      <c r="K3582" s="196"/>
      <c r="L3582" s="197"/>
    </row>
    <row r="3583" spans="6:12">
      <c r="F3583" s="198"/>
      <c r="G3583" s="196"/>
      <c r="H3583" s="196"/>
      <c r="I3583" s="196"/>
      <c r="J3583" s="196"/>
      <c r="K3583" s="196"/>
      <c r="L3583" s="197"/>
    </row>
    <row r="3584" spans="6:12">
      <c r="F3584" s="198"/>
      <c r="G3584" s="196"/>
      <c r="H3584" s="196"/>
      <c r="I3584" s="196"/>
      <c r="J3584" s="196"/>
      <c r="K3584" s="196"/>
      <c r="L3584" s="197"/>
    </row>
    <row r="3585" spans="6:12">
      <c r="F3585" s="198"/>
      <c r="G3585" s="196"/>
      <c r="H3585" s="196"/>
      <c r="I3585" s="196"/>
      <c r="J3585" s="196"/>
      <c r="K3585" s="196"/>
      <c r="L3585" s="197"/>
    </row>
    <row r="3586" spans="6:12">
      <c r="F3586" s="198"/>
      <c r="G3586" s="196"/>
      <c r="H3586" s="196"/>
      <c r="I3586" s="196"/>
      <c r="J3586" s="196"/>
      <c r="K3586" s="196"/>
      <c r="L3586" s="197"/>
    </row>
    <row r="3587" spans="6:12">
      <c r="F3587" s="198"/>
      <c r="G3587" s="196"/>
      <c r="H3587" s="196"/>
      <c r="I3587" s="196"/>
      <c r="J3587" s="196"/>
      <c r="K3587" s="196"/>
      <c r="L3587" s="197"/>
    </row>
    <row r="3588" spans="6:12">
      <c r="F3588" s="198"/>
      <c r="G3588" s="196"/>
      <c r="H3588" s="196"/>
      <c r="I3588" s="196"/>
      <c r="J3588" s="196"/>
      <c r="K3588" s="196"/>
      <c r="L3588" s="197"/>
    </row>
    <row r="3589" spans="6:12">
      <c r="F3589" s="198"/>
      <c r="G3589" s="196"/>
      <c r="H3589" s="196"/>
      <c r="I3589" s="196"/>
      <c r="J3589" s="196"/>
      <c r="K3589" s="196"/>
      <c r="L3589" s="197"/>
    </row>
    <row r="3590" spans="6:12">
      <c r="F3590" s="198"/>
      <c r="G3590" s="196"/>
      <c r="H3590" s="196"/>
      <c r="I3590" s="196"/>
      <c r="J3590" s="196"/>
      <c r="K3590" s="196"/>
      <c r="L3590" s="197"/>
    </row>
    <row r="3591" spans="6:12">
      <c r="F3591" s="198"/>
      <c r="G3591" s="196"/>
      <c r="H3591" s="196"/>
      <c r="I3591" s="196"/>
      <c r="J3591" s="196"/>
      <c r="K3591" s="196"/>
      <c r="L3591" s="197"/>
    </row>
    <row r="3592" spans="6:12">
      <c r="F3592" s="198"/>
      <c r="G3592" s="196"/>
      <c r="H3592" s="196"/>
      <c r="I3592" s="196"/>
      <c r="J3592" s="196"/>
      <c r="K3592" s="196"/>
      <c r="L3592" s="197"/>
    </row>
    <row r="3593" spans="6:12">
      <c r="F3593" s="198"/>
      <c r="G3593" s="196"/>
      <c r="H3593" s="196"/>
      <c r="I3593" s="196"/>
      <c r="J3593" s="196"/>
      <c r="K3593" s="196"/>
      <c r="L3593" s="197"/>
    </row>
    <row r="3594" spans="6:12">
      <c r="F3594" s="198"/>
      <c r="G3594" s="196"/>
      <c r="H3594" s="196"/>
      <c r="I3594" s="196"/>
      <c r="J3594" s="196"/>
      <c r="K3594" s="196"/>
      <c r="L3594" s="197"/>
    </row>
    <row r="3595" spans="6:12">
      <c r="F3595" s="198"/>
      <c r="G3595" s="196"/>
      <c r="H3595" s="196"/>
      <c r="I3595" s="196"/>
      <c r="J3595" s="196"/>
      <c r="K3595" s="196"/>
      <c r="L3595" s="197"/>
    </row>
    <row r="3596" spans="6:12">
      <c r="F3596" s="198"/>
      <c r="G3596" s="196"/>
      <c r="H3596" s="196"/>
      <c r="I3596" s="196"/>
      <c r="J3596" s="196"/>
      <c r="K3596" s="196"/>
      <c r="L3596" s="197"/>
    </row>
    <row r="3597" spans="6:12">
      <c r="F3597" s="198"/>
      <c r="G3597" s="196"/>
      <c r="H3597" s="196"/>
      <c r="I3597" s="196"/>
      <c r="J3597" s="196"/>
      <c r="K3597" s="196"/>
      <c r="L3597" s="197"/>
    </row>
    <row r="3598" spans="6:12">
      <c r="F3598" s="198"/>
      <c r="G3598" s="196"/>
      <c r="H3598" s="196"/>
      <c r="I3598" s="196"/>
      <c r="J3598" s="196"/>
      <c r="K3598" s="196"/>
      <c r="L3598" s="197"/>
    </row>
    <row r="3599" spans="6:12">
      <c r="F3599" s="198"/>
      <c r="G3599" s="196"/>
      <c r="H3599" s="196"/>
      <c r="I3599" s="196"/>
      <c r="J3599" s="196"/>
      <c r="K3599" s="196"/>
      <c r="L3599" s="197"/>
    </row>
    <row r="3600" spans="6:12">
      <c r="F3600" s="198"/>
      <c r="G3600" s="196"/>
      <c r="H3600" s="196"/>
      <c r="I3600" s="196"/>
      <c r="J3600" s="196"/>
      <c r="K3600" s="196"/>
      <c r="L3600" s="197"/>
    </row>
    <row r="3601" spans="6:12">
      <c r="F3601" s="198"/>
      <c r="G3601" s="196"/>
      <c r="H3601" s="196"/>
      <c r="I3601" s="196"/>
      <c r="J3601" s="196"/>
      <c r="K3601" s="196"/>
      <c r="L3601" s="197"/>
    </row>
    <row r="3602" spans="6:12">
      <c r="F3602" s="198"/>
      <c r="G3602" s="196"/>
      <c r="H3602" s="196"/>
      <c r="I3602" s="196"/>
      <c r="J3602" s="196"/>
      <c r="K3602" s="196"/>
      <c r="L3602" s="197"/>
    </row>
    <row r="3603" spans="6:12">
      <c r="F3603" s="198"/>
      <c r="G3603" s="196"/>
      <c r="H3603" s="196"/>
      <c r="I3603" s="196"/>
      <c r="J3603" s="196"/>
      <c r="K3603" s="196"/>
      <c r="L3603" s="197"/>
    </row>
    <row r="3604" spans="6:12">
      <c r="F3604" s="198"/>
      <c r="G3604" s="196"/>
      <c r="H3604" s="196"/>
      <c r="I3604" s="196"/>
      <c r="J3604" s="196"/>
      <c r="K3604" s="196"/>
      <c r="L3604" s="197"/>
    </row>
    <row r="3605" spans="6:12">
      <c r="F3605" s="198"/>
      <c r="G3605" s="196"/>
      <c r="H3605" s="196"/>
      <c r="I3605" s="196"/>
      <c r="J3605" s="196"/>
      <c r="K3605" s="196"/>
      <c r="L3605" s="197"/>
    </row>
    <row r="3606" spans="6:12">
      <c r="F3606" s="198"/>
      <c r="G3606" s="196"/>
      <c r="H3606" s="196"/>
      <c r="I3606" s="196"/>
      <c r="J3606" s="196"/>
      <c r="K3606" s="196"/>
      <c r="L3606" s="197"/>
    </row>
    <row r="3607" spans="6:12">
      <c r="F3607" s="198"/>
      <c r="G3607" s="196"/>
      <c r="H3607" s="196"/>
      <c r="I3607" s="196"/>
      <c r="J3607" s="196"/>
      <c r="K3607" s="196"/>
      <c r="L3607" s="197"/>
    </row>
    <row r="3608" spans="6:12">
      <c r="F3608" s="198"/>
      <c r="G3608" s="196"/>
      <c r="H3608" s="196"/>
      <c r="I3608" s="196"/>
      <c r="J3608" s="196"/>
      <c r="K3608" s="196"/>
      <c r="L3608" s="197"/>
    </row>
    <row r="3609" spans="6:12">
      <c r="F3609" s="198"/>
      <c r="G3609" s="196"/>
      <c r="H3609" s="196"/>
      <c r="I3609" s="196"/>
      <c r="J3609" s="196"/>
      <c r="K3609" s="196"/>
      <c r="L3609" s="197"/>
    </row>
    <row r="3610" spans="6:12">
      <c r="F3610" s="198"/>
      <c r="G3610" s="196"/>
      <c r="H3610" s="196"/>
      <c r="I3610" s="196"/>
      <c r="J3610" s="196"/>
      <c r="K3610" s="196"/>
      <c r="L3610" s="197"/>
    </row>
    <row r="3611" spans="6:12">
      <c r="F3611" s="198"/>
      <c r="G3611" s="196"/>
      <c r="H3611" s="196"/>
      <c r="I3611" s="196"/>
      <c r="J3611" s="196"/>
      <c r="K3611" s="196"/>
      <c r="L3611" s="197"/>
    </row>
    <row r="3612" spans="6:12">
      <c r="F3612" s="198"/>
      <c r="G3612" s="196"/>
      <c r="H3612" s="196"/>
      <c r="I3612" s="196"/>
      <c r="J3612" s="196"/>
      <c r="K3612" s="196"/>
      <c r="L3612" s="197"/>
    </row>
    <row r="3613" spans="6:12">
      <c r="F3613" s="198"/>
      <c r="G3613" s="196"/>
      <c r="H3613" s="196"/>
      <c r="I3613" s="196"/>
      <c r="J3613" s="196"/>
      <c r="K3613" s="196"/>
      <c r="L3613" s="197"/>
    </row>
    <row r="3614" spans="6:12">
      <c r="F3614" s="198"/>
      <c r="G3614" s="196"/>
      <c r="H3614" s="196"/>
      <c r="I3614" s="196"/>
      <c r="J3614" s="196"/>
      <c r="K3614" s="196"/>
      <c r="L3614" s="197"/>
    </row>
    <row r="3615" spans="6:12">
      <c r="F3615" s="198"/>
      <c r="G3615" s="196"/>
      <c r="H3615" s="196"/>
      <c r="I3615" s="196"/>
      <c r="J3615" s="196"/>
      <c r="K3615" s="196"/>
      <c r="L3615" s="197"/>
    </row>
    <row r="3616" spans="6:12">
      <c r="F3616" s="198"/>
      <c r="G3616" s="196"/>
      <c r="H3616" s="196"/>
      <c r="I3616" s="196"/>
      <c r="J3616" s="196"/>
      <c r="K3616" s="196"/>
      <c r="L3616" s="197"/>
    </row>
    <row r="3617" spans="6:12">
      <c r="F3617" s="198"/>
      <c r="G3617" s="196"/>
      <c r="H3617" s="196"/>
      <c r="I3617" s="196"/>
      <c r="J3617" s="196"/>
      <c r="K3617" s="196"/>
      <c r="L3617" s="197"/>
    </row>
    <row r="3618" spans="6:12">
      <c r="F3618" s="198"/>
      <c r="G3618" s="196"/>
      <c r="H3618" s="196"/>
      <c r="I3618" s="196"/>
      <c r="J3618" s="196"/>
      <c r="K3618" s="196"/>
      <c r="L3618" s="197"/>
    </row>
    <row r="3619" spans="6:12">
      <c r="F3619" s="198"/>
      <c r="G3619" s="196"/>
      <c r="H3619" s="196"/>
      <c r="I3619" s="196"/>
      <c r="J3619" s="196"/>
      <c r="K3619" s="196"/>
      <c r="L3619" s="197"/>
    </row>
    <row r="3620" spans="6:12">
      <c r="F3620" s="198"/>
      <c r="G3620" s="196"/>
      <c r="H3620" s="196"/>
      <c r="I3620" s="196"/>
      <c r="J3620" s="196"/>
      <c r="K3620" s="196"/>
      <c r="L3620" s="197"/>
    </row>
    <row r="3621" spans="6:12">
      <c r="F3621" s="198"/>
      <c r="G3621" s="196"/>
      <c r="H3621" s="196"/>
      <c r="I3621" s="196"/>
      <c r="J3621" s="196"/>
      <c r="K3621" s="196"/>
      <c r="L3621" s="197"/>
    </row>
    <row r="3622" spans="6:12">
      <c r="F3622" s="198"/>
      <c r="G3622" s="196"/>
      <c r="H3622" s="196"/>
      <c r="I3622" s="196"/>
      <c r="J3622" s="196"/>
      <c r="K3622" s="196"/>
      <c r="L3622" s="197"/>
    </row>
    <row r="3623" spans="6:12">
      <c r="F3623" s="198"/>
      <c r="G3623" s="196"/>
      <c r="H3623" s="196"/>
      <c r="I3623" s="196"/>
      <c r="J3623" s="196"/>
      <c r="K3623" s="196"/>
      <c r="L3623" s="197"/>
    </row>
    <row r="3624" spans="6:12">
      <c r="F3624" s="198"/>
      <c r="G3624" s="196"/>
      <c r="H3624" s="196"/>
      <c r="I3624" s="196"/>
      <c r="J3624" s="196"/>
      <c r="K3624" s="196"/>
      <c r="L3624" s="197"/>
    </row>
    <row r="3625" spans="6:12">
      <c r="F3625" s="198"/>
      <c r="G3625" s="196"/>
      <c r="H3625" s="196"/>
      <c r="I3625" s="196"/>
      <c r="J3625" s="196"/>
      <c r="K3625" s="196"/>
      <c r="L3625" s="197"/>
    </row>
    <row r="3626" spans="6:12">
      <c r="F3626" s="198"/>
      <c r="G3626" s="196"/>
      <c r="H3626" s="196"/>
      <c r="I3626" s="196"/>
      <c r="J3626" s="196"/>
      <c r="K3626" s="196"/>
      <c r="L3626" s="197"/>
    </row>
    <row r="3627" spans="6:12">
      <c r="F3627" s="198"/>
      <c r="G3627" s="196"/>
      <c r="H3627" s="196"/>
      <c r="I3627" s="196"/>
      <c r="J3627" s="196"/>
      <c r="K3627" s="196"/>
      <c r="L3627" s="197"/>
    </row>
    <row r="3628" spans="6:12">
      <c r="F3628" s="198"/>
      <c r="G3628" s="196"/>
      <c r="H3628" s="196"/>
      <c r="I3628" s="196"/>
      <c r="J3628" s="196"/>
      <c r="K3628" s="196"/>
      <c r="L3628" s="197"/>
    </row>
    <row r="3629" spans="6:12">
      <c r="F3629" s="198"/>
      <c r="G3629" s="196"/>
      <c r="H3629" s="196"/>
      <c r="I3629" s="196"/>
      <c r="J3629" s="196"/>
      <c r="K3629" s="196"/>
      <c r="L3629" s="197"/>
    </row>
    <row r="3630" spans="6:12">
      <c r="F3630" s="198"/>
      <c r="G3630" s="196"/>
      <c r="H3630" s="196"/>
      <c r="I3630" s="196"/>
      <c r="J3630" s="196"/>
      <c r="K3630" s="196"/>
      <c r="L3630" s="197"/>
    </row>
    <row r="3631" spans="6:12">
      <c r="F3631" s="198"/>
      <c r="G3631" s="196"/>
      <c r="H3631" s="196"/>
      <c r="I3631" s="196"/>
      <c r="J3631" s="196"/>
      <c r="K3631" s="196"/>
      <c r="L3631" s="197"/>
    </row>
    <row r="3632" spans="6:12">
      <c r="F3632" s="198"/>
      <c r="G3632" s="196"/>
      <c r="H3632" s="196"/>
      <c r="I3632" s="196"/>
      <c r="J3632" s="196"/>
      <c r="K3632" s="196"/>
      <c r="L3632" s="197"/>
    </row>
    <row r="3633" spans="6:12">
      <c r="F3633" s="198"/>
      <c r="G3633" s="196"/>
      <c r="H3633" s="196"/>
      <c r="I3633" s="196"/>
      <c r="J3633" s="196"/>
      <c r="K3633" s="196"/>
      <c r="L3633" s="197"/>
    </row>
    <row r="3634" spans="6:12">
      <c r="F3634" s="198"/>
      <c r="G3634" s="196"/>
      <c r="H3634" s="196"/>
      <c r="I3634" s="196"/>
      <c r="J3634" s="196"/>
      <c r="K3634" s="196"/>
      <c r="L3634" s="197"/>
    </row>
    <row r="3635" spans="6:12">
      <c r="F3635" s="198"/>
      <c r="G3635" s="196"/>
      <c r="H3635" s="196"/>
      <c r="I3635" s="196"/>
      <c r="J3635" s="196"/>
      <c r="K3635" s="196"/>
      <c r="L3635" s="197"/>
    </row>
    <row r="3636" spans="6:12">
      <c r="F3636" s="198"/>
      <c r="G3636" s="196"/>
      <c r="H3636" s="196"/>
      <c r="I3636" s="196"/>
      <c r="J3636" s="196"/>
      <c r="K3636" s="196"/>
      <c r="L3636" s="197"/>
    </row>
    <row r="3637" spans="6:12">
      <c r="F3637" s="198"/>
      <c r="G3637" s="196"/>
      <c r="H3637" s="196"/>
      <c r="I3637" s="196"/>
      <c r="J3637" s="196"/>
      <c r="K3637" s="196"/>
      <c r="L3637" s="197"/>
    </row>
    <row r="3638" spans="6:12">
      <c r="F3638" s="198"/>
      <c r="G3638" s="196"/>
      <c r="H3638" s="196"/>
      <c r="I3638" s="196"/>
      <c r="J3638" s="196"/>
      <c r="K3638" s="196"/>
      <c r="L3638" s="197"/>
    </row>
    <row r="3639" spans="6:12">
      <c r="F3639" s="198"/>
      <c r="G3639" s="196"/>
      <c r="H3639" s="196"/>
      <c r="I3639" s="196"/>
      <c r="J3639" s="196"/>
      <c r="K3639" s="196"/>
      <c r="L3639" s="197"/>
    </row>
    <row r="3640" spans="6:12">
      <c r="F3640" s="198"/>
      <c r="G3640" s="196"/>
      <c r="H3640" s="196"/>
      <c r="I3640" s="196"/>
      <c r="J3640" s="196"/>
      <c r="K3640" s="196"/>
      <c r="L3640" s="197"/>
    </row>
    <row r="3641" spans="6:12">
      <c r="F3641" s="198"/>
      <c r="G3641" s="196"/>
      <c r="H3641" s="196"/>
      <c r="I3641" s="196"/>
      <c r="J3641" s="196"/>
      <c r="K3641" s="196"/>
      <c r="L3641" s="197"/>
    </row>
    <row r="3642" spans="6:12">
      <c r="F3642" s="198"/>
      <c r="G3642" s="196"/>
      <c r="H3642" s="196"/>
      <c r="I3642" s="196"/>
      <c r="J3642" s="196"/>
      <c r="K3642" s="196"/>
      <c r="L3642" s="197"/>
    </row>
    <row r="3643" spans="6:12">
      <c r="F3643" s="198"/>
      <c r="G3643" s="196"/>
      <c r="H3643" s="196"/>
      <c r="I3643" s="196"/>
      <c r="J3643" s="196"/>
      <c r="K3643" s="196"/>
      <c r="L3643" s="197"/>
    </row>
    <row r="3644" spans="6:12">
      <c r="F3644" s="198"/>
      <c r="G3644" s="196"/>
      <c r="H3644" s="196"/>
      <c r="I3644" s="196"/>
      <c r="J3644" s="196"/>
      <c r="K3644" s="196"/>
      <c r="L3644" s="197"/>
    </row>
    <row r="3645" spans="6:12">
      <c r="F3645" s="198"/>
      <c r="G3645" s="196"/>
      <c r="H3645" s="196"/>
      <c r="I3645" s="196"/>
      <c r="J3645" s="196"/>
      <c r="K3645" s="196"/>
      <c r="L3645" s="197"/>
    </row>
    <row r="3646" spans="6:12">
      <c r="F3646" s="198"/>
      <c r="G3646" s="196"/>
      <c r="H3646" s="196"/>
      <c r="I3646" s="196"/>
      <c r="J3646" s="196"/>
      <c r="K3646" s="196"/>
      <c r="L3646" s="197"/>
    </row>
    <row r="3647" spans="6:12">
      <c r="F3647" s="198"/>
      <c r="G3647" s="196"/>
      <c r="H3647" s="196"/>
      <c r="I3647" s="196"/>
      <c r="J3647" s="196"/>
      <c r="K3647" s="196"/>
      <c r="L3647" s="197"/>
    </row>
    <row r="3648" spans="6:12">
      <c r="F3648" s="198"/>
      <c r="G3648" s="196"/>
      <c r="H3648" s="196"/>
      <c r="I3648" s="196"/>
      <c r="J3648" s="196"/>
      <c r="K3648" s="196"/>
      <c r="L3648" s="197"/>
    </row>
    <row r="3649" spans="6:12">
      <c r="F3649" s="198"/>
      <c r="G3649" s="196"/>
      <c r="H3649" s="196"/>
      <c r="I3649" s="196"/>
      <c r="J3649" s="196"/>
      <c r="K3649" s="196"/>
      <c r="L3649" s="197"/>
    </row>
    <row r="3650" spans="6:12">
      <c r="F3650" s="198"/>
      <c r="G3650" s="196"/>
      <c r="H3650" s="196"/>
      <c r="I3650" s="196"/>
      <c r="J3650" s="196"/>
      <c r="K3650" s="196"/>
      <c r="L3650" s="197"/>
    </row>
    <row r="3651" spans="6:12">
      <c r="F3651" s="198"/>
      <c r="G3651" s="196"/>
      <c r="H3651" s="196"/>
      <c r="I3651" s="196"/>
      <c r="J3651" s="196"/>
      <c r="K3651" s="196"/>
      <c r="L3651" s="197"/>
    </row>
    <row r="3652" spans="6:12">
      <c r="F3652" s="198"/>
      <c r="G3652" s="196"/>
      <c r="H3652" s="196"/>
      <c r="I3652" s="196"/>
      <c r="J3652" s="196"/>
      <c r="K3652" s="196"/>
      <c r="L3652" s="197"/>
    </row>
    <row r="3653" spans="6:12">
      <c r="F3653" s="198"/>
      <c r="G3653" s="196"/>
      <c r="H3653" s="196"/>
      <c r="I3653" s="196"/>
      <c r="J3653" s="196"/>
      <c r="K3653" s="196"/>
      <c r="L3653" s="197"/>
    </row>
    <row r="3654" spans="6:12">
      <c r="F3654" s="198"/>
      <c r="G3654" s="196"/>
      <c r="H3654" s="196"/>
      <c r="I3654" s="196"/>
      <c r="J3654" s="196"/>
      <c r="K3654" s="196"/>
      <c r="L3654" s="197"/>
    </row>
    <row r="3655" spans="6:12">
      <c r="F3655" s="198"/>
      <c r="G3655" s="196"/>
      <c r="H3655" s="196"/>
      <c r="I3655" s="196"/>
      <c r="J3655" s="196"/>
      <c r="K3655" s="196"/>
      <c r="L3655" s="197"/>
    </row>
    <row r="3656" spans="6:12">
      <c r="F3656" s="198"/>
      <c r="G3656" s="196"/>
      <c r="H3656" s="196"/>
      <c r="I3656" s="196"/>
      <c r="J3656" s="196"/>
      <c r="K3656" s="196"/>
      <c r="L3656" s="197"/>
    </row>
    <row r="3657" spans="6:12">
      <c r="F3657" s="198"/>
      <c r="G3657" s="196"/>
      <c r="H3657" s="196"/>
      <c r="I3657" s="196"/>
      <c r="J3657" s="196"/>
      <c r="K3657" s="196"/>
      <c r="L3657" s="197"/>
    </row>
    <row r="3658" spans="6:12">
      <c r="F3658" s="198"/>
      <c r="G3658" s="196"/>
      <c r="H3658" s="196"/>
      <c r="I3658" s="196"/>
      <c r="J3658" s="196"/>
      <c r="K3658" s="196"/>
      <c r="L3658" s="197"/>
    </row>
    <row r="3659" spans="6:12">
      <c r="F3659" s="198"/>
      <c r="G3659" s="196"/>
      <c r="H3659" s="196"/>
      <c r="I3659" s="196"/>
      <c r="J3659" s="196"/>
      <c r="K3659" s="196"/>
      <c r="L3659" s="197"/>
    </row>
    <row r="3660" spans="6:12">
      <c r="F3660" s="198"/>
      <c r="G3660" s="196"/>
      <c r="H3660" s="196"/>
      <c r="I3660" s="196"/>
      <c r="J3660" s="196"/>
      <c r="K3660" s="196"/>
      <c r="L3660" s="197"/>
    </row>
    <row r="3661" spans="6:12">
      <c r="F3661" s="198"/>
      <c r="G3661" s="196"/>
      <c r="H3661" s="196"/>
      <c r="I3661" s="196"/>
      <c r="J3661" s="196"/>
      <c r="K3661" s="196"/>
      <c r="L3661" s="197"/>
    </row>
    <row r="3662" spans="6:12">
      <c r="F3662" s="198"/>
      <c r="G3662" s="196"/>
      <c r="H3662" s="196"/>
      <c r="I3662" s="196"/>
      <c r="J3662" s="196"/>
      <c r="K3662" s="196"/>
      <c r="L3662" s="197"/>
    </row>
    <row r="3663" spans="6:12">
      <c r="F3663" s="198"/>
      <c r="G3663" s="196"/>
      <c r="H3663" s="196"/>
      <c r="I3663" s="196"/>
      <c r="J3663" s="196"/>
      <c r="K3663" s="196"/>
      <c r="L3663" s="197"/>
    </row>
    <row r="3664" spans="6:12">
      <c r="F3664" s="198"/>
      <c r="G3664" s="196"/>
      <c r="H3664" s="196"/>
      <c r="I3664" s="196"/>
      <c r="J3664" s="196"/>
      <c r="K3664" s="196"/>
      <c r="L3664" s="197"/>
    </row>
    <row r="3665" spans="6:12">
      <c r="F3665" s="198"/>
      <c r="G3665" s="196"/>
      <c r="H3665" s="196"/>
      <c r="I3665" s="196"/>
      <c r="J3665" s="196"/>
      <c r="K3665" s="196"/>
      <c r="L3665" s="197"/>
    </row>
    <row r="3666" spans="6:12">
      <c r="F3666" s="198"/>
      <c r="G3666" s="196"/>
      <c r="H3666" s="196"/>
      <c r="I3666" s="196"/>
      <c r="J3666" s="196"/>
      <c r="K3666" s="196"/>
      <c r="L3666" s="197"/>
    </row>
    <row r="3667" spans="6:12">
      <c r="F3667" s="198"/>
      <c r="G3667" s="196"/>
      <c r="H3667" s="196"/>
      <c r="I3667" s="196"/>
      <c r="J3667" s="196"/>
      <c r="K3667" s="196"/>
      <c r="L3667" s="197"/>
    </row>
    <row r="3668" spans="6:12">
      <c r="F3668" s="198"/>
      <c r="G3668" s="196"/>
      <c r="H3668" s="196"/>
      <c r="I3668" s="196"/>
      <c r="J3668" s="196"/>
      <c r="K3668" s="196"/>
      <c r="L3668" s="197"/>
    </row>
    <row r="3669" spans="6:12">
      <c r="F3669" s="198"/>
      <c r="G3669" s="196"/>
      <c r="H3669" s="196"/>
      <c r="I3669" s="196"/>
      <c r="J3669" s="196"/>
      <c r="K3669" s="196"/>
      <c r="L3669" s="197"/>
    </row>
    <row r="3670" spans="6:12">
      <c r="F3670" s="198"/>
      <c r="G3670" s="196"/>
      <c r="H3670" s="196"/>
      <c r="I3670" s="196"/>
      <c r="J3670" s="196"/>
      <c r="K3670" s="196"/>
      <c r="L3670" s="197"/>
    </row>
    <row r="3671" spans="6:12">
      <c r="F3671" s="198"/>
      <c r="G3671" s="196"/>
      <c r="H3671" s="196"/>
      <c r="I3671" s="196"/>
      <c r="J3671" s="196"/>
      <c r="K3671" s="196"/>
      <c r="L3671" s="197"/>
    </row>
    <row r="3672" spans="6:12">
      <c r="F3672" s="198"/>
      <c r="G3672" s="196"/>
      <c r="H3672" s="196"/>
      <c r="I3672" s="196"/>
      <c r="J3672" s="196"/>
      <c r="K3672" s="196"/>
      <c r="L3672" s="197"/>
    </row>
    <row r="3673" spans="6:12">
      <c r="F3673" s="198"/>
      <c r="G3673" s="196"/>
      <c r="H3673" s="196"/>
      <c r="I3673" s="196"/>
      <c r="J3673" s="196"/>
      <c r="K3673" s="196"/>
      <c r="L3673" s="197"/>
    </row>
    <row r="3674" spans="6:12">
      <c r="F3674" s="198"/>
      <c r="G3674" s="196"/>
      <c r="H3674" s="196"/>
      <c r="I3674" s="196"/>
      <c r="J3674" s="196"/>
      <c r="K3674" s="196"/>
      <c r="L3674" s="197"/>
    </row>
    <row r="3675" spans="6:12">
      <c r="F3675" s="198"/>
      <c r="G3675" s="196"/>
      <c r="H3675" s="196"/>
      <c r="I3675" s="196"/>
      <c r="J3675" s="196"/>
      <c r="K3675" s="196"/>
      <c r="L3675" s="197"/>
    </row>
    <row r="3676" spans="6:12">
      <c r="F3676" s="198"/>
      <c r="G3676" s="196"/>
      <c r="H3676" s="196"/>
      <c r="I3676" s="196"/>
      <c r="J3676" s="196"/>
      <c r="K3676" s="196"/>
      <c r="L3676" s="197"/>
    </row>
    <row r="3677" spans="6:12">
      <c r="F3677" s="198"/>
      <c r="G3677" s="196"/>
      <c r="H3677" s="196"/>
      <c r="I3677" s="196"/>
      <c r="J3677" s="196"/>
      <c r="K3677" s="196"/>
      <c r="L3677" s="197"/>
    </row>
    <row r="3678" spans="6:12">
      <c r="F3678" s="198"/>
      <c r="G3678" s="196"/>
      <c r="H3678" s="196"/>
      <c r="I3678" s="196"/>
      <c r="J3678" s="196"/>
      <c r="K3678" s="196"/>
      <c r="L3678" s="197"/>
    </row>
    <row r="3679" spans="6:12">
      <c r="F3679" s="198"/>
      <c r="G3679" s="196"/>
      <c r="H3679" s="196"/>
      <c r="I3679" s="196"/>
      <c r="J3679" s="196"/>
      <c r="K3679" s="196"/>
      <c r="L3679" s="197"/>
    </row>
    <row r="3680" spans="6:12">
      <c r="F3680" s="198"/>
      <c r="G3680" s="196"/>
      <c r="H3680" s="196"/>
      <c r="I3680" s="196"/>
      <c r="J3680" s="196"/>
      <c r="K3680" s="196"/>
      <c r="L3680" s="197"/>
    </row>
    <row r="3681" spans="6:12">
      <c r="F3681" s="198"/>
      <c r="G3681" s="196"/>
      <c r="H3681" s="196"/>
      <c r="I3681" s="196"/>
      <c r="J3681" s="196"/>
      <c r="K3681" s="196"/>
      <c r="L3681" s="197"/>
    </row>
    <row r="3682" spans="6:12">
      <c r="F3682" s="198"/>
      <c r="G3682" s="196"/>
      <c r="H3682" s="196"/>
      <c r="I3682" s="196"/>
      <c r="J3682" s="196"/>
      <c r="K3682" s="196"/>
      <c r="L3682" s="197"/>
    </row>
    <row r="3683" spans="6:12">
      <c r="F3683" s="198"/>
      <c r="G3683" s="196"/>
      <c r="H3683" s="196"/>
      <c r="I3683" s="196"/>
      <c r="J3683" s="196"/>
      <c r="K3683" s="196"/>
      <c r="L3683" s="197"/>
    </row>
    <row r="3684" spans="6:12">
      <c r="F3684" s="198"/>
      <c r="G3684" s="196"/>
      <c r="H3684" s="196"/>
      <c r="I3684" s="196"/>
      <c r="J3684" s="196"/>
      <c r="K3684" s="196"/>
      <c r="L3684" s="197"/>
    </row>
    <row r="3685" spans="6:12">
      <c r="F3685" s="198"/>
      <c r="G3685" s="196"/>
      <c r="H3685" s="196"/>
      <c r="I3685" s="196"/>
      <c r="J3685" s="196"/>
      <c r="K3685" s="196"/>
      <c r="L3685" s="197"/>
    </row>
    <row r="3686" spans="6:12">
      <c r="F3686" s="198"/>
      <c r="G3686" s="196"/>
      <c r="H3686" s="196"/>
      <c r="I3686" s="196"/>
      <c r="J3686" s="196"/>
      <c r="K3686" s="196"/>
      <c r="L3686" s="197"/>
    </row>
    <row r="3687" spans="6:12">
      <c r="F3687" s="198"/>
      <c r="G3687" s="196"/>
      <c r="H3687" s="196"/>
      <c r="I3687" s="196"/>
      <c r="J3687" s="196"/>
      <c r="K3687" s="196"/>
      <c r="L3687" s="197"/>
    </row>
    <row r="3688" spans="6:12">
      <c r="F3688" s="198"/>
      <c r="G3688" s="196"/>
      <c r="H3688" s="196"/>
      <c r="I3688" s="196"/>
      <c r="J3688" s="196"/>
      <c r="K3688" s="196"/>
      <c r="L3688" s="197"/>
    </row>
    <row r="3689" spans="6:12">
      <c r="F3689" s="198"/>
      <c r="G3689" s="196"/>
      <c r="H3689" s="196"/>
      <c r="I3689" s="196"/>
      <c r="J3689" s="196"/>
      <c r="K3689" s="196"/>
      <c r="L3689" s="197"/>
    </row>
    <row r="3690" spans="6:12">
      <c r="F3690" s="198"/>
      <c r="G3690" s="196"/>
      <c r="H3690" s="196"/>
      <c r="I3690" s="196"/>
      <c r="J3690" s="196"/>
      <c r="K3690" s="196"/>
      <c r="L3690" s="197"/>
    </row>
    <row r="3691" spans="6:12">
      <c r="F3691" s="198"/>
      <c r="G3691" s="196"/>
      <c r="H3691" s="196"/>
      <c r="I3691" s="196"/>
      <c r="J3691" s="196"/>
      <c r="K3691" s="196"/>
      <c r="L3691" s="197"/>
    </row>
    <row r="3692" spans="6:12">
      <c r="F3692" s="198"/>
      <c r="G3692" s="196"/>
      <c r="H3692" s="196"/>
      <c r="I3692" s="196"/>
      <c r="J3692" s="196"/>
      <c r="K3692" s="196"/>
      <c r="L3692" s="197"/>
    </row>
    <row r="3693" spans="6:12">
      <c r="F3693" s="198"/>
      <c r="G3693" s="196"/>
      <c r="H3693" s="196"/>
      <c r="I3693" s="196"/>
      <c r="J3693" s="196"/>
      <c r="K3693" s="196"/>
      <c r="L3693" s="197"/>
    </row>
    <row r="3694" spans="6:12">
      <c r="F3694" s="198"/>
      <c r="G3694" s="196"/>
      <c r="H3694" s="196"/>
      <c r="I3694" s="196"/>
      <c r="J3694" s="196"/>
      <c r="K3694" s="196"/>
      <c r="L3694" s="197"/>
    </row>
    <row r="3695" spans="6:12">
      <c r="F3695" s="198"/>
      <c r="G3695" s="196"/>
      <c r="H3695" s="196"/>
      <c r="I3695" s="196"/>
      <c r="J3695" s="196"/>
      <c r="K3695" s="196"/>
      <c r="L3695" s="197"/>
    </row>
    <row r="3696" spans="6:12">
      <c r="F3696" s="198"/>
      <c r="G3696" s="196"/>
      <c r="H3696" s="196"/>
      <c r="I3696" s="196"/>
      <c r="J3696" s="196"/>
      <c r="K3696" s="196"/>
      <c r="L3696" s="197"/>
    </row>
    <row r="3697" spans="6:12">
      <c r="F3697" s="198"/>
      <c r="G3697" s="196"/>
      <c r="H3697" s="196"/>
      <c r="I3697" s="196"/>
      <c r="J3697" s="196"/>
      <c r="K3697" s="196"/>
      <c r="L3697" s="197"/>
    </row>
    <row r="3698" spans="6:12">
      <c r="F3698" s="198"/>
      <c r="G3698" s="196"/>
      <c r="H3698" s="196"/>
      <c r="I3698" s="196"/>
      <c r="J3698" s="196"/>
      <c r="K3698" s="196"/>
      <c r="L3698" s="197"/>
    </row>
    <row r="3699" spans="6:12">
      <c r="F3699" s="198"/>
      <c r="G3699" s="196"/>
      <c r="H3699" s="196"/>
      <c r="I3699" s="196"/>
      <c r="J3699" s="196"/>
      <c r="K3699" s="196"/>
      <c r="L3699" s="197"/>
    </row>
    <row r="3700" spans="6:12">
      <c r="F3700" s="198"/>
      <c r="G3700" s="196"/>
      <c r="H3700" s="196"/>
      <c r="I3700" s="196"/>
      <c r="J3700" s="196"/>
      <c r="K3700" s="196"/>
      <c r="L3700" s="197"/>
    </row>
    <row r="3701" spans="6:12">
      <c r="F3701" s="198"/>
      <c r="G3701" s="196"/>
      <c r="H3701" s="196"/>
      <c r="I3701" s="196"/>
      <c r="J3701" s="196"/>
      <c r="K3701" s="196"/>
      <c r="L3701" s="197"/>
    </row>
    <row r="3702" spans="6:12">
      <c r="F3702" s="198"/>
      <c r="G3702" s="196"/>
      <c r="H3702" s="196"/>
      <c r="I3702" s="196"/>
      <c r="J3702" s="196"/>
      <c r="K3702" s="196"/>
      <c r="L3702" s="197"/>
    </row>
    <row r="3703" spans="6:12">
      <c r="F3703" s="198"/>
      <c r="G3703" s="196"/>
      <c r="H3703" s="196"/>
      <c r="I3703" s="196"/>
      <c r="J3703" s="196"/>
      <c r="K3703" s="196"/>
      <c r="L3703" s="197"/>
    </row>
    <row r="3704" spans="6:12">
      <c r="F3704" s="198"/>
      <c r="G3704" s="196"/>
      <c r="H3704" s="196"/>
      <c r="I3704" s="196"/>
      <c r="J3704" s="196"/>
      <c r="K3704" s="196"/>
      <c r="L3704" s="197"/>
    </row>
    <row r="3705" spans="6:12">
      <c r="F3705" s="198"/>
      <c r="G3705" s="196"/>
      <c r="H3705" s="196"/>
      <c r="I3705" s="196"/>
      <c r="J3705" s="196"/>
      <c r="K3705" s="196"/>
      <c r="L3705" s="197"/>
    </row>
    <row r="3706" spans="6:12">
      <c r="F3706" s="198"/>
      <c r="G3706" s="196"/>
      <c r="H3706" s="196"/>
      <c r="I3706" s="196"/>
      <c r="J3706" s="196"/>
      <c r="K3706" s="196"/>
      <c r="L3706" s="197"/>
    </row>
    <row r="3707" spans="6:12">
      <c r="F3707" s="198"/>
      <c r="G3707" s="196"/>
      <c r="H3707" s="196"/>
      <c r="I3707" s="196"/>
      <c r="J3707" s="196"/>
      <c r="K3707" s="196"/>
      <c r="L3707" s="197"/>
    </row>
    <row r="3708" spans="6:12">
      <c r="F3708" s="198"/>
      <c r="G3708" s="196"/>
      <c r="H3708" s="196"/>
      <c r="I3708" s="196"/>
      <c r="J3708" s="196"/>
      <c r="K3708" s="196"/>
      <c r="L3708" s="197"/>
    </row>
    <row r="3709" spans="6:12">
      <c r="F3709" s="198"/>
      <c r="G3709" s="196"/>
      <c r="H3709" s="196"/>
      <c r="I3709" s="196"/>
      <c r="J3709" s="196"/>
      <c r="K3709" s="196"/>
      <c r="L3709" s="197"/>
    </row>
    <row r="3710" spans="6:12">
      <c r="F3710" s="198"/>
      <c r="G3710" s="196"/>
      <c r="H3710" s="196"/>
      <c r="I3710" s="196"/>
      <c r="J3710" s="196"/>
      <c r="K3710" s="196"/>
      <c r="L3710" s="197"/>
    </row>
    <row r="3711" spans="6:12">
      <c r="F3711" s="198"/>
      <c r="G3711" s="196"/>
      <c r="H3711" s="196"/>
      <c r="I3711" s="196"/>
      <c r="J3711" s="196"/>
      <c r="K3711" s="196"/>
      <c r="L3711" s="197"/>
    </row>
    <row r="3712" spans="6:12">
      <c r="F3712" s="198"/>
      <c r="G3712" s="196"/>
      <c r="H3712" s="196"/>
      <c r="I3712" s="196"/>
      <c r="J3712" s="196"/>
      <c r="K3712" s="196"/>
      <c r="L3712" s="197"/>
    </row>
    <row r="3713" spans="6:12">
      <c r="F3713" s="198"/>
      <c r="G3713" s="196"/>
      <c r="H3713" s="196"/>
      <c r="I3713" s="196"/>
      <c r="J3713" s="196"/>
      <c r="K3713" s="196"/>
      <c r="L3713" s="197"/>
    </row>
    <row r="3714" spans="6:12">
      <c r="F3714" s="198"/>
      <c r="G3714" s="196"/>
      <c r="H3714" s="196"/>
      <c r="I3714" s="196"/>
      <c r="J3714" s="196"/>
      <c r="K3714" s="196"/>
      <c r="L3714" s="197"/>
    </row>
    <row r="3715" spans="6:12">
      <c r="F3715" s="198"/>
      <c r="G3715" s="196"/>
      <c r="H3715" s="196"/>
      <c r="I3715" s="196"/>
      <c r="J3715" s="196"/>
      <c r="K3715" s="196"/>
      <c r="L3715" s="197"/>
    </row>
    <row r="3716" spans="6:12">
      <c r="F3716" s="198"/>
      <c r="G3716" s="196"/>
      <c r="H3716" s="196"/>
      <c r="I3716" s="196"/>
      <c r="J3716" s="196"/>
      <c r="K3716" s="196"/>
      <c r="L3716" s="197"/>
    </row>
    <row r="3717" spans="6:12">
      <c r="F3717" s="198"/>
      <c r="G3717" s="196"/>
      <c r="H3717" s="196"/>
      <c r="I3717" s="196"/>
      <c r="J3717" s="196"/>
      <c r="K3717" s="196"/>
      <c r="L3717" s="197"/>
    </row>
    <row r="3718" spans="6:12">
      <c r="F3718" s="198"/>
      <c r="G3718" s="196"/>
      <c r="H3718" s="196"/>
      <c r="I3718" s="196"/>
      <c r="J3718" s="196"/>
      <c r="K3718" s="196"/>
      <c r="L3718" s="197"/>
    </row>
    <row r="3719" spans="6:12">
      <c r="F3719" s="198"/>
      <c r="G3719" s="196"/>
      <c r="H3719" s="196"/>
      <c r="I3719" s="196"/>
      <c r="J3719" s="196"/>
      <c r="K3719" s="196"/>
      <c r="L3719" s="197"/>
    </row>
    <row r="3720" spans="6:12">
      <c r="F3720" s="198"/>
      <c r="G3720" s="196"/>
      <c r="H3720" s="196"/>
      <c r="I3720" s="196"/>
      <c r="J3720" s="196"/>
      <c r="K3720" s="196"/>
      <c r="L3720" s="197"/>
    </row>
    <row r="3721" spans="6:12">
      <c r="F3721" s="198"/>
      <c r="G3721" s="196"/>
      <c r="H3721" s="196"/>
      <c r="I3721" s="196"/>
      <c r="J3721" s="196"/>
      <c r="K3721" s="196"/>
      <c r="L3721" s="197"/>
    </row>
    <row r="3722" spans="6:12">
      <c r="F3722" s="198"/>
      <c r="G3722" s="196"/>
      <c r="H3722" s="196"/>
      <c r="I3722" s="196"/>
      <c r="J3722" s="196"/>
      <c r="K3722" s="196"/>
      <c r="L3722" s="197"/>
    </row>
    <row r="3723" spans="6:12">
      <c r="F3723" s="198"/>
      <c r="G3723" s="196"/>
      <c r="H3723" s="196"/>
      <c r="I3723" s="196"/>
      <c r="J3723" s="196"/>
      <c r="K3723" s="196"/>
      <c r="L3723" s="197"/>
    </row>
    <row r="3724" spans="6:12">
      <c r="F3724" s="198"/>
      <c r="G3724" s="196"/>
      <c r="H3724" s="196"/>
      <c r="I3724" s="196"/>
      <c r="J3724" s="196"/>
      <c r="K3724" s="196"/>
      <c r="L3724" s="197"/>
    </row>
    <row r="3725" spans="6:12">
      <c r="F3725" s="198"/>
      <c r="G3725" s="196"/>
      <c r="H3725" s="196"/>
      <c r="I3725" s="196"/>
      <c r="J3725" s="196"/>
      <c r="K3725" s="196"/>
      <c r="L3725" s="197"/>
    </row>
    <row r="3726" spans="6:12">
      <c r="F3726" s="198"/>
      <c r="G3726" s="196"/>
      <c r="H3726" s="196"/>
      <c r="I3726" s="196"/>
      <c r="J3726" s="196"/>
      <c r="K3726" s="196"/>
      <c r="L3726" s="197"/>
    </row>
    <row r="3727" spans="6:12">
      <c r="F3727" s="198"/>
      <c r="G3727" s="196"/>
      <c r="H3727" s="196"/>
      <c r="I3727" s="196"/>
      <c r="J3727" s="196"/>
      <c r="K3727" s="196"/>
      <c r="L3727" s="197"/>
    </row>
    <row r="3728" spans="6:12">
      <c r="F3728" s="198"/>
      <c r="G3728" s="196"/>
      <c r="H3728" s="196"/>
      <c r="I3728" s="196"/>
      <c r="J3728" s="196"/>
      <c r="K3728" s="196"/>
      <c r="L3728" s="197"/>
    </row>
    <row r="3729" spans="6:12">
      <c r="F3729" s="198"/>
      <c r="G3729" s="196"/>
      <c r="H3729" s="196"/>
      <c r="I3729" s="196"/>
      <c r="J3729" s="196"/>
      <c r="K3729" s="196"/>
      <c r="L3729" s="197"/>
    </row>
    <row r="3730" spans="6:12">
      <c r="F3730" s="198"/>
      <c r="G3730" s="196"/>
      <c r="H3730" s="196"/>
      <c r="I3730" s="196"/>
      <c r="J3730" s="196"/>
      <c r="K3730" s="196"/>
      <c r="L3730" s="197"/>
    </row>
    <row r="3731" spans="6:12">
      <c r="F3731" s="198"/>
      <c r="G3731" s="196"/>
      <c r="H3731" s="196"/>
      <c r="I3731" s="196"/>
      <c r="J3731" s="196"/>
      <c r="K3731" s="196"/>
      <c r="L3731" s="197"/>
    </row>
    <row r="3732" spans="6:12">
      <c r="F3732" s="198"/>
      <c r="G3732" s="196"/>
      <c r="H3732" s="196"/>
      <c r="I3732" s="196"/>
      <c r="J3732" s="196"/>
      <c r="K3732" s="196"/>
      <c r="L3732" s="197"/>
    </row>
    <row r="3733" spans="6:12">
      <c r="F3733" s="198"/>
      <c r="G3733" s="196"/>
      <c r="H3733" s="196"/>
      <c r="I3733" s="196"/>
      <c r="J3733" s="196"/>
      <c r="K3733" s="196"/>
      <c r="L3733" s="197"/>
    </row>
    <row r="3734" spans="6:12">
      <c r="F3734" s="198"/>
      <c r="G3734" s="196"/>
      <c r="H3734" s="196"/>
      <c r="I3734" s="196"/>
      <c r="J3734" s="196"/>
      <c r="K3734" s="196"/>
      <c r="L3734" s="197"/>
    </row>
    <row r="3735" spans="6:12">
      <c r="F3735" s="198"/>
      <c r="G3735" s="196"/>
      <c r="H3735" s="196"/>
      <c r="I3735" s="196"/>
      <c r="J3735" s="196"/>
      <c r="K3735" s="196"/>
      <c r="L3735" s="197"/>
    </row>
    <row r="3736" spans="6:12">
      <c r="F3736" s="198"/>
      <c r="G3736" s="196"/>
      <c r="H3736" s="196"/>
      <c r="I3736" s="196"/>
      <c r="J3736" s="196"/>
      <c r="K3736" s="196"/>
      <c r="L3736" s="197"/>
    </row>
    <row r="3737" spans="6:12">
      <c r="F3737" s="198"/>
      <c r="G3737" s="196"/>
      <c r="H3737" s="196"/>
      <c r="I3737" s="196"/>
      <c r="J3737" s="196"/>
      <c r="K3737" s="196"/>
      <c r="L3737" s="197"/>
    </row>
    <row r="3738" spans="6:12">
      <c r="F3738" s="198"/>
      <c r="G3738" s="196"/>
      <c r="H3738" s="196"/>
      <c r="I3738" s="196"/>
      <c r="J3738" s="196"/>
      <c r="K3738" s="196"/>
      <c r="L3738" s="197"/>
    </row>
    <row r="3739" spans="6:12">
      <c r="F3739" s="198"/>
      <c r="G3739" s="196"/>
      <c r="H3739" s="196"/>
      <c r="I3739" s="196"/>
      <c r="J3739" s="196"/>
      <c r="K3739" s="196"/>
      <c r="L3739" s="197"/>
    </row>
    <row r="3740" spans="6:12">
      <c r="F3740" s="198"/>
      <c r="G3740" s="196"/>
      <c r="H3740" s="196"/>
      <c r="I3740" s="196"/>
      <c r="J3740" s="196"/>
      <c r="K3740" s="196"/>
      <c r="L3740" s="197"/>
    </row>
    <row r="3741" spans="6:12">
      <c r="F3741" s="198"/>
      <c r="G3741" s="196"/>
      <c r="H3741" s="196"/>
      <c r="I3741" s="196"/>
      <c r="J3741" s="196"/>
      <c r="K3741" s="196"/>
      <c r="L3741" s="197"/>
    </row>
    <row r="3742" spans="6:12">
      <c r="F3742" s="198"/>
      <c r="G3742" s="196"/>
      <c r="H3742" s="196"/>
      <c r="I3742" s="196"/>
      <c r="J3742" s="196"/>
      <c r="K3742" s="196"/>
      <c r="L3742" s="197"/>
    </row>
    <row r="3743" spans="6:12">
      <c r="F3743" s="198"/>
      <c r="G3743" s="196"/>
      <c r="H3743" s="196"/>
      <c r="I3743" s="196"/>
      <c r="J3743" s="196"/>
      <c r="K3743" s="196"/>
      <c r="L3743" s="197"/>
    </row>
    <row r="3744" spans="6:12">
      <c r="F3744" s="198"/>
      <c r="G3744" s="196"/>
      <c r="H3744" s="196"/>
      <c r="I3744" s="196"/>
      <c r="J3744" s="196"/>
      <c r="K3744" s="196"/>
      <c r="L3744" s="197"/>
    </row>
    <row r="3745" spans="6:12">
      <c r="F3745" s="198"/>
      <c r="G3745" s="196"/>
      <c r="H3745" s="196"/>
      <c r="I3745" s="196"/>
      <c r="J3745" s="196"/>
      <c r="K3745" s="196"/>
      <c r="L3745" s="197"/>
    </row>
    <row r="3746" spans="6:12">
      <c r="F3746" s="198"/>
      <c r="G3746" s="196"/>
      <c r="H3746" s="196"/>
      <c r="I3746" s="196"/>
      <c r="J3746" s="196"/>
      <c r="K3746" s="196"/>
      <c r="L3746" s="197"/>
    </row>
    <row r="3747" spans="6:12">
      <c r="F3747" s="198"/>
      <c r="G3747" s="196"/>
      <c r="H3747" s="196"/>
      <c r="I3747" s="196"/>
      <c r="J3747" s="196"/>
      <c r="K3747" s="196"/>
      <c r="L3747" s="197"/>
    </row>
    <row r="3748" spans="6:12">
      <c r="F3748" s="198"/>
      <c r="G3748" s="196"/>
      <c r="H3748" s="196"/>
      <c r="I3748" s="196"/>
      <c r="J3748" s="196"/>
      <c r="K3748" s="196"/>
      <c r="L3748" s="197"/>
    </row>
    <row r="3749" spans="6:12">
      <c r="F3749" s="198"/>
      <c r="G3749" s="196"/>
      <c r="H3749" s="196"/>
      <c r="I3749" s="196"/>
      <c r="J3749" s="196"/>
      <c r="K3749" s="196"/>
      <c r="L3749" s="197"/>
    </row>
    <row r="3750" spans="6:12">
      <c r="F3750" s="198"/>
      <c r="G3750" s="196"/>
      <c r="H3750" s="196"/>
      <c r="I3750" s="196"/>
      <c r="J3750" s="196"/>
      <c r="K3750" s="196"/>
      <c r="L3750" s="197"/>
    </row>
    <row r="3751" spans="6:12">
      <c r="F3751" s="198"/>
      <c r="G3751" s="196"/>
      <c r="H3751" s="196"/>
      <c r="I3751" s="196"/>
      <c r="J3751" s="196"/>
      <c r="K3751" s="196"/>
      <c r="L3751" s="197"/>
    </row>
    <row r="3752" spans="6:12">
      <c r="F3752" s="198"/>
      <c r="G3752" s="196"/>
      <c r="H3752" s="196"/>
      <c r="I3752" s="196"/>
      <c r="J3752" s="196"/>
      <c r="K3752" s="196"/>
      <c r="L3752" s="197"/>
    </row>
    <row r="3753" spans="6:12">
      <c r="F3753" s="198"/>
      <c r="G3753" s="196"/>
      <c r="H3753" s="196"/>
      <c r="I3753" s="196"/>
      <c r="J3753" s="196"/>
      <c r="K3753" s="196"/>
      <c r="L3753" s="197"/>
    </row>
    <row r="3754" spans="6:12">
      <c r="F3754" s="198"/>
      <c r="G3754" s="196"/>
      <c r="H3754" s="196"/>
      <c r="I3754" s="196"/>
      <c r="J3754" s="196"/>
      <c r="K3754" s="196"/>
      <c r="L3754" s="197"/>
    </row>
    <row r="3755" spans="6:12">
      <c r="F3755" s="198"/>
      <c r="G3755" s="196"/>
      <c r="H3755" s="196"/>
      <c r="I3755" s="196"/>
      <c r="J3755" s="196"/>
      <c r="K3755" s="196"/>
      <c r="L3755" s="197"/>
    </row>
    <row r="3756" spans="6:12">
      <c r="F3756" s="198"/>
      <c r="G3756" s="196"/>
      <c r="H3756" s="196"/>
      <c r="I3756" s="196"/>
      <c r="J3756" s="196"/>
      <c r="K3756" s="196"/>
      <c r="L3756" s="197"/>
    </row>
    <row r="3757" spans="6:12">
      <c r="F3757" s="198"/>
      <c r="G3757" s="196"/>
      <c r="H3757" s="196"/>
      <c r="I3757" s="196"/>
      <c r="J3757" s="196"/>
      <c r="K3757" s="196"/>
      <c r="L3757" s="197"/>
    </row>
    <row r="3758" spans="6:12">
      <c r="F3758" s="198"/>
      <c r="G3758" s="196"/>
      <c r="H3758" s="196"/>
      <c r="I3758" s="196"/>
      <c r="J3758" s="196"/>
      <c r="K3758" s="196"/>
      <c r="L3758" s="197"/>
    </row>
    <row r="3759" spans="6:12">
      <c r="F3759" s="198"/>
      <c r="G3759" s="196"/>
      <c r="H3759" s="196"/>
      <c r="I3759" s="196"/>
      <c r="J3759" s="196"/>
      <c r="K3759" s="196"/>
      <c r="L3759" s="197"/>
    </row>
    <row r="3760" spans="6:12">
      <c r="F3760" s="198"/>
      <c r="G3760" s="196"/>
      <c r="H3760" s="196"/>
      <c r="I3760" s="196"/>
      <c r="J3760" s="196"/>
      <c r="K3760" s="196"/>
      <c r="L3760" s="197"/>
    </row>
    <row r="3761" spans="6:12">
      <c r="F3761" s="198"/>
      <c r="G3761" s="196"/>
      <c r="H3761" s="196"/>
      <c r="I3761" s="196"/>
      <c r="J3761" s="196"/>
      <c r="K3761" s="196"/>
      <c r="L3761" s="197"/>
    </row>
    <row r="3762" spans="6:12">
      <c r="F3762" s="198"/>
      <c r="G3762" s="196"/>
      <c r="H3762" s="196"/>
      <c r="I3762" s="196"/>
      <c r="J3762" s="196"/>
      <c r="K3762" s="196"/>
      <c r="L3762" s="197"/>
    </row>
    <row r="3763" spans="6:12">
      <c r="F3763" s="198"/>
      <c r="G3763" s="196"/>
      <c r="H3763" s="196"/>
      <c r="I3763" s="196"/>
      <c r="J3763" s="196"/>
      <c r="K3763" s="196"/>
      <c r="L3763" s="197"/>
    </row>
    <row r="3764" spans="6:12">
      <c r="F3764" s="198"/>
      <c r="G3764" s="196"/>
      <c r="H3764" s="196"/>
      <c r="I3764" s="196"/>
      <c r="J3764" s="196"/>
      <c r="K3764" s="196"/>
      <c r="L3764" s="197"/>
    </row>
    <row r="3765" spans="6:12">
      <c r="F3765" s="198"/>
      <c r="G3765" s="196"/>
      <c r="H3765" s="196"/>
      <c r="I3765" s="196"/>
      <c r="J3765" s="196"/>
      <c r="K3765" s="196"/>
      <c r="L3765" s="197"/>
    </row>
    <row r="3766" spans="6:12">
      <c r="F3766" s="198"/>
      <c r="G3766" s="196"/>
      <c r="H3766" s="196"/>
      <c r="I3766" s="196"/>
      <c r="J3766" s="196"/>
      <c r="K3766" s="196"/>
      <c r="L3766" s="197"/>
    </row>
    <row r="3767" spans="6:12">
      <c r="F3767" s="198"/>
      <c r="G3767" s="196"/>
      <c r="H3767" s="196"/>
      <c r="I3767" s="196"/>
      <c r="J3767" s="196"/>
      <c r="K3767" s="196"/>
      <c r="L3767" s="197"/>
    </row>
    <row r="3768" spans="6:12">
      <c r="F3768" s="198"/>
      <c r="G3768" s="196"/>
      <c r="H3768" s="196"/>
      <c r="I3768" s="196"/>
      <c r="J3768" s="196"/>
      <c r="K3768" s="196"/>
      <c r="L3768" s="197"/>
    </row>
    <row r="3769" spans="6:12">
      <c r="F3769" s="198"/>
      <c r="G3769" s="196"/>
      <c r="H3769" s="196"/>
      <c r="I3769" s="196"/>
      <c r="J3769" s="196"/>
      <c r="K3769" s="196"/>
      <c r="L3769" s="197"/>
    </row>
    <row r="3770" spans="6:12">
      <c r="F3770" s="198"/>
      <c r="G3770" s="196"/>
      <c r="H3770" s="196"/>
      <c r="I3770" s="196"/>
      <c r="J3770" s="196"/>
      <c r="K3770" s="196"/>
      <c r="L3770" s="197"/>
    </row>
    <row r="3771" spans="6:12">
      <c r="F3771" s="198"/>
      <c r="G3771" s="196"/>
      <c r="H3771" s="196"/>
      <c r="I3771" s="196"/>
      <c r="J3771" s="196"/>
      <c r="K3771" s="196"/>
      <c r="L3771" s="197"/>
    </row>
    <row r="3772" spans="6:12">
      <c r="F3772" s="198"/>
      <c r="G3772" s="196"/>
      <c r="H3772" s="196"/>
      <c r="I3772" s="196"/>
      <c r="J3772" s="196"/>
      <c r="K3772" s="196"/>
      <c r="L3772" s="197"/>
    </row>
    <row r="3773" spans="6:12">
      <c r="F3773" s="198"/>
      <c r="G3773" s="196"/>
      <c r="H3773" s="196"/>
      <c r="I3773" s="196"/>
      <c r="J3773" s="196"/>
      <c r="K3773" s="196"/>
      <c r="L3773" s="197"/>
    </row>
    <row r="3774" spans="6:12">
      <c r="F3774" s="198"/>
      <c r="G3774" s="196"/>
      <c r="H3774" s="196"/>
      <c r="I3774" s="196"/>
      <c r="J3774" s="196"/>
      <c r="K3774" s="196"/>
      <c r="L3774" s="197"/>
    </row>
    <row r="3775" spans="6:12">
      <c r="F3775" s="198"/>
      <c r="G3775" s="196"/>
      <c r="H3775" s="196"/>
      <c r="I3775" s="196"/>
      <c r="J3775" s="196"/>
      <c r="K3775" s="196"/>
      <c r="L3775" s="197"/>
    </row>
    <row r="3776" spans="6:12">
      <c r="F3776" s="198"/>
      <c r="G3776" s="196"/>
      <c r="H3776" s="196"/>
      <c r="I3776" s="196"/>
      <c r="J3776" s="196"/>
      <c r="K3776" s="196"/>
      <c r="L3776" s="197"/>
    </row>
    <row r="3777" spans="6:12">
      <c r="F3777" s="198"/>
      <c r="G3777" s="196"/>
      <c r="H3777" s="196"/>
      <c r="I3777" s="196"/>
      <c r="J3777" s="196"/>
      <c r="K3777" s="196"/>
      <c r="L3777" s="197"/>
    </row>
    <row r="3778" spans="6:12">
      <c r="F3778" s="198"/>
      <c r="G3778" s="196"/>
      <c r="H3778" s="196"/>
      <c r="I3778" s="196"/>
      <c r="J3778" s="196"/>
      <c r="K3778" s="196"/>
      <c r="L3778" s="197"/>
    </row>
    <row r="3779" spans="6:12">
      <c r="F3779" s="198"/>
      <c r="G3779" s="196"/>
      <c r="H3779" s="196"/>
      <c r="I3779" s="196"/>
      <c r="J3779" s="196"/>
      <c r="K3779" s="196"/>
      <c r="L3779" s="197"/>
    </row>
    <row r="3780" spans="6:12">
      <c r="F3780" s="198"/>
      <c r="G3780" s="196"/>
      <c r="H3780" s="196"/>
      <c r="I3780" s="196"/>
      <c r="J3780" s="196"/>
      <c r="K3780" s="196"/>
      <c r="L3780" s="197"/>
    </row>
    <row r="3781" spans="6:12">
      <c r="F3781" s="198"/>
      <c r="G3781" s="196"/>
      <c r="H3781" s="196"/>
      <c r="I3781" s="196"/>
      <c r="J3781" s="196"/>
      <c r="K3781" s="196"/>
      <c r="L3781" s="197"/>
    </row>
    <row r="3782" spans="6:12">
      <c r="F3782" s="198"/>
      <c r="G3782" s="196"/>
      <c r="H3782" s="196"/>
      <c r="I3782" s="196"/>
      <c r="J3782" s="196"/>
      <c r="K3782" s="196"/>
      <c r="L3782" s="197"/>
    </row>
    <row r="3783" spans="6:12">
      <c r="F3783" s="198"/>
      <c r="G3783" s="196"/>
      <c r="H3783" s="196"/>
      <c r="I3783" s="196"/>
      <c r="J3783" s="196"/>
      <c r="K3783" s="196"/>
      <c r="L3783" s="197"/>
    </row>
    <row r="3784" spans="6:12">
      <c r="F3784" s="198"/>
      <c r="G3784" s="196"/>
      <c r="H3784" s="196"/>
      <c r="I3784" s="196"/>
      <c r="J3784" s="196"/>
      <c r="K3784" s="196"/>
      <c r="L3784" s="197"/>
    </row>
    <row r="3785" spans="6:12">
      <c r="F3785" s="198"/>
      <c r="G3785" s="196"/>
      <c r="H3785" s="196"/>
      <c r="I3785" s="196"/>
      <c r="J3785" s="196"/>
      <c r="K3785" s="196"/>
      <c r="L3785" s="197"/>
    </row>
    <row r="3786" spans="6:12">
      <c r="F3786" s="198"/>
      <c r="G3786" s="196"/>
      <c r="H3786" s="196"/>
      <c r="I3786" s="196"/>
      <c r="J3786" s="196"/>
      <c r="K3786" s="196"/>
      <c r="L3786" s="197"/>
    </row>
    <row r="3787" spans="6:12">
      <c r="F3787" s="198"/>
      <c r="G3787" s="196"/>
      <c r="H3787" s="196"/>
      <c r="I3787" s="196"/>
      <c r="J3787" s="196"/>
      <c r="K3787" s="196"/>
      <c r="L3787" s="197"/>
    </row>
    <row r="3788" spans="6:12">
      <c r="F3788" s="198"/>
      <c r="G3788" s="196"/>
      <c r="H3788" s="196"/>
      <c r="I3788" s="196"/>
      <c r="J3788" s="196"/>
      <c r="K3788" s="196"/>
      <c r="L3788" s="197"/>
    </row>
    <row r="3789" spans="6:12">
      <c r="F3789" s="198"/>
      <c r="G3789" s="196"/>
      <c r="H3789" s="196"/>
      <c r="I3789" s="196"/>
      <c r="J3789" s="196"/>
      <c r="K3789" s="196"/>
      <c r="L3789" s="197"/>
    </row>
    <row r="3790" spans="6:12">
      <c r="F3790" s="198"/>
      <c r="G3790" s="196"/>
      <c r="H3790" s="196"/>
      <c r="I3790" s="196"/>
      <c r="J3790" s="196"/>
      <c r="K3790" s="196"/>
      <c r="L3790" s="197"/>
    </row>
    <row r="3791" spans="6:12">
      <c r="F3791" s="198"/>
      <c r="G3791" s="196"/>
      <c r="H3791" s="196"/>
      <c r="I3791" s="196"/>
      <c r="J3791" s="196"/>
      <c r="K3791" s="196"/>
      <c r="L3791" s="197"/>
    </row>
    <row r="3792" spans="6:12">
      <c r="F3792" s="198"/>
      <c r="G3792" s="196"/>
      <c r="H3792" s="196"/>
      <c r="I3792" s="196"/>
      <c r="J3792" s="196"/>
      <c r="K3792" s="196"/>
      <c r="L3792" s="197"/>
    </row>
    <row r="3793" spans="6:12">
      <c r="F3793" s="198"/>
      <c r="G3793" s="196"/>
      <c r="H3793" s="196"/>
      <c r="I3793" s="196"/>
      <c r="J3793" s="196"/>
      <c r="K3793" s="196"/>
      <c r="L3793" s="197"/>
    </row>
    <row r="3794" spans="6:12">
      <c r="F3794" s="198"/>
      <c r="G3794" s="196"/>
      <c r="H3794" s="196"/>
      <c r="I3794" s="196"/>
      <c r="J3794" s="196"/>
      <c r="K3794" s="196"/>
      <c r="L3794" s="197"/>
    </row>
    <row r="3795" spans="6:12">
      <c r="F3795" s="198"/>
      <c r="G3795" s="196"/>
      <c r="H3795" s="196"/>
      <c r="I3795" s="196"/>
      <c r="J3795" s="196"/>
      <c r="K3795" s="196"/>
      <c r="L3795" s="197"/>
    </row>
    <row r="3796" spans="6:12">
      <c r="F3796" s="198"/>
      <c r="G3796" s="196"/>
      <c r="H3796" s="196"/>
      <c r="I3796" s="196"/>
      <c r="J3796" s="196"/>
      <c r="K3796" s="196"/>
      <c r="L3796" s="197"/>
    </row>
    <row r="3797" spans="6:12">
      <c r="F3797" s="198"/>
      <c r="G3797" s="196"/>
      <c r="H3797" s="196"/>
      <c r="I3797" s="196"/>
      <c r="J3797" s="196"/>
      <c r="K3797" s="196"/>
      <c r="L3797" s="197"/>
    </row>
    <row r="3798" spans="6:12">
      <c r="F3798" s="198"/>
      <c r="G3798" s="196"/>
      <c r="H3798" s="196"/>
      <c r="I3798" s="196"/>
      <c r="J3798" s="196"/>
      <c r="K3798" s="196"/>
      <c r="L3798" s="197"/>
    </row>
    <row r="3799" spans="6:12">
      <c r="F3799" s="198"/>
      <c r="G3799" s="196"/>
      <c r="H3799" s="196"/>
      <c r="I3799" s="196"/>
      <c r="J3799" s="196"/>
      <c r="K3799" s="196"/>
      <c r="L3799" s="197"/>
    </row>
    <row r="3800" spans="6:12">
      <c r="F3800" s="198"/>
      <c r="G3800" s="196"/>
      <c r="H3800" s="196"/>
      <c r="I3800" s="196"/>
      <c r="J3800" s="196"/>
      <c r="K3800" s="196"/>
      <c r="L3800" s="197"/>
    </row>
    <row r="3801" spans="6:12">
      <c r="F3801" s="198"/>
      <c r="G3801" s="196"/>
      <c r="H3801" s="196"/>
      <c r="I3801" s="196"/>
      <c r="J3801" s="196"/>
      <c r="K3801" s="196"/>
      <c r="L3801" s="197"/>
    </row>
    <row r="3802" spans="6:12">
      <c r="F3802" s="198"/>
      <c r="G3802" s="196"/>
      <c r="H3802" s="196"/>
      <c r="I3802" s="196"/>
      <c r="J3802" s="196"/>
      <c r="K3802" s="196"/>
      <c r="L3802" s="197"/>
    </row>
    <row r="3803" spans="6:12">
      <c r="F3803" s="198"/>
      <c r="G3803" s="196"/>
      <c r="H3803" s="196"/>
      <c r="I3803" s="196"/>
      <c r="J3803" s="196"/>
      <c r="K3803" s="196"/>
      <c r="L3803" s="197"/>
    </row>
    <row r="3804" spans="6:12">
      <c r="F3804" s="198"/>
      <c r="G3804" s="196"/>
      <c r="H3804" s="196"/>
      <c r="I3804" s="196"/>
      <c r="J3804" s="196"/>
      <c r="K3804" s="196"/>
      <c r="L3804" s="197"/>
    </row>
    <row r="3805" spans="6:12">
      <c r="F3805" s="198"/>
      <c r="G3805" s="196"/>
      <c r="H3805" s="196"/>
      <c r="I3805" s="196"/>
      <c r="J3805" s="196"/>
      <c r="K3805" s="196"/>
      <c r="L3805" s="197"/>
    </row>
    <row r="3806" spans="6:12">
      <c r="F3806" s="198"/>
      <c r="G3806" s="196"/>
      <c r="H3806" s="196"/>
      <c r="I3806" s="196"/>
      <c r="J3806" s="196"/>
      <c r="K3806" s="196"/>
      <c r="L3806" s="197"/>
    </row>
    <row r="3807" spans="6:12">
      <c r="F3807" s="198"/>
      <c r="G3807" s="196"/>
      <c r="H3807" s="196"/>
      <c r="I3807" s="196"/>
      <c r="J3807" s="196"/>
      <c r="K3807" s="196"/>
      <c r="L3807" s="197"/>
    </row>
    <row r="3808" spans="6:12">
      <c r="F3808" s="198"/>
      <c r="G3808" s="196"/>
      <c r="H3808" s="196"/>
      <c r="I3808" s="196"/>
      <c r="J3808" s="196"/>
      <c r="K3808" s="196"/>
      <c r="L3808" s="197"/>
    </row>
    <row r="3809" spans="6:12">
      <c r="F3809" s="198"/>
      <c r="G3809" s="196"/>
      <c r="H3809" s="196"/>
      <c r="I3809" s="196"/>
      <c r="J3809" s="196"/>
      <c r="K3809" s="196"/>
      <c r="L3809" s="197"/>
    </row>
    <row r="3810" spans="6:12">
      <c r="F3810" s="198"/>
      <c r="G3810" s="196"/>
      <c r="H3810" s="196"/>
      <c r="I3810" s="196"/>
      <c r="J3810" s="196"/>
      <c r="K3810" s="196"/>
      <c r="L3810" s="197"/>
    </row>
    <row r="3811" spans="6:12">
      <c r="F3811" s="198"/>
      <c r="G3811" s="196"/>
      <c r="H3811" s="196"/>
      <c r="I3811" s="196"/>
      <c r="J3811" s="196"/>
      <c r="K3811" s="196"/>
      <c r="L3811" s="197"/>
    </row>
    <row r="3812" spans="6:12">
      <c r="F3812" s="198"/>
      <c r="G3812" s="196"/>
      <c r="H3812" s="196"/>
      <c r="I3812" s="196"/>
      <c r="J3812" s="196"/>
      <c r="K3812" s="196"/>
      <c r="L3812" s="197"/>
    </row>
    <row r="3813" spans="6:12">
      <c r="F3813" s="198"/>
      <c r="G3813" s="196"/>
      <c r="H3813" s="196"/>
      <c r="I3813" s="196"/>
      <c r="J3813" s="196"/>
      <c r="K3813" s="196"/>
      <c r="L3813" s="197"/>
    </row>
    <row r="3814" spans="6:12">
      <c r="F3814" s="198"/>
      <c r="G3814" s="196"/>
      <c r="H3814" s="196"/>
      <c r="I3814" s="196"/>
      <c r="J3814" s="196"/>
      <c r="K3814" s="196"/>
      <c r="L3814" s="197"/>
    </row>
    <row r="3815" spans="6:12">
      <c r="F3815" s="198"/>
      <c r="G3815" s="196"/>
      <c r="H3815" s="196"/>
      <c r="I3815" s="196"/>
      <c r="J3815" s="196"/>
      <c r="K3815" s="196"/>
      <c r="L3815" s="197"/>
    </row>
    <row r="3816" spans="6:12">
      <c r="F3816" s="198"/>
      <c r="G3816" s="196"/>
      <c r="H3816" s="196"/>
      <c r="I3816" s="196"/>
      <c r="J3816" s="196"/>
      <c r="K3816" s="196"/>
      <c r="L3816" s="197"/>
    </row>
    <row r="3817" spans="6:12">
      <c r="F3817" s="198"/>
      <c r="G3817" s="196"/>
      <c r="H3817" s="196"/>
      <c r="I3817" s="196"/>
      <c r="J3817" s="196"/>
      <c r="K3817" s="196"/>
      <c r="L3817" s="197"/>
    </row>
    <row r="3818" spans="6:12">
      <c r="F3818" s="198"/>
      <c r="G3818" s="196"/>
      <c r="H3818" s="196"/>
      <c r="I3818" s="196"/>
      <c r="J3818" s="196"/>
      <c r="K3818" s="196"/>
      <c r="L3818" s="197"/>
    </row>
    <row r="3819" spans="6:12">
      <c r="F3819" s="198"/>
      <c r="G3819" s="196"/>
      <c r="H3819" s="196"/>
      <c r="I3819" s="196"/>
      <c r="J3819" s="196"/>
      <c r="K3819" s="196"/>
      <c r="L3819" s="197"/>
    </row>
    <row r="3820" spans="6:12">
      <c r="F3820" s="198"/>
      <c r="G3820" s="196"/>
      <c r="H3820" s="196"/>
      <c r="I3820" s="196"/>
      <c r="J3820" s="196"/>
      <c r="K3820" s="196"/>
      <c r="L3820" s="197"/>
    </row>
    <row r="3821" spans="6:12">
      <c r="F3821" s="198"/>
      <c r="G3821" s="196"/>
      <c r="H3821" s="196"/>
      <c r="I3821" s="196"/>
      <c r="J3821" s="196"/>
      <c r="K3821" s="196"/>
      <c r="L3821" s="197"/>
    </row>
    <row r="3822" spans="6:12">
      <c r="F3822" s="198"/>
      <c r="G3822" s="196"/>
      <c r="H3822" s="196"/>
      <c r="I3822" s="196"/>
      <c r="J3822" s="196"/>
      <c r="K3822" s="196"/>
      <c r="L3822" s="197"/>
    </row>
    <row r="3823" spans="6:12">
      <c r="F3823" s="198"/>
      <c r="G3823" s="196"/>
      <c r="H3823" s="196"/>
      <c r="I3823" s="196"/>
      <c r="J3823" s="196"/>
      <c r="K3823" s="196"/>
      <c r="L3823" s="197"/>
    </row>
    <row r="3824" spans="6:12">
      <c r="F3824" s="198"/>
      <c r="G3824" s="196"/>
      <c r="H3824" s="196"/>
      <c r="I3824" s="196"/>
      <c r="J3824" s="196"/>
      <c r="K3824" s="196"/>
      <c r="L3824" s="197"/>
    </row>
    <row r="3825" spans="6:12">
      <c r="F3825" s="198"/>
      <c r="G3825" s="196"/>
      <c r="H3825" s="196"/>
      <c r="I3825" s="196"/>
      <c r="J3825" s="196"/>
      <c r="K3825" s="196"/>
      <c r="L3825" s="197"/>
    </row>
    <row r="3826" spans="6:12">
      <c r="F3826" s="198"/>
      <c r="G3826" s="196"/>
      <c r="H3826" s="196"/>
      <c r="I3826" s="196"/>
      <c r="J3826" s="196"/>
      <c r="K3826" s="196"/>
      <c r="L3826" s="197"/>
    </row>
    <row r="3827" spans="6:12">
      <c r="F3827" s="198"/>
      <c r="G3827" s="196"/>
      <c r="H3827" s="196"/>
      <c r="I3827" s="196"/>
      <c r="J3827" s="196"/>
      <c r="K3827" s="196"/>
      <c r="L3827" s="197"/>
    </row>
    <row r="3828" spans="6:12">
      <c r="F3828" s="198"/>
      <c r="G3828" s="196"/>
      <c r="H3828" s="196"/>
      <c r="I3828" s="196"/>
      <c r="J3828" s="196"/>
      <c r="K3828" s="196"/>
      <c r="L3828" s="197"/>
    </row>
    <row r="3829" spans="6:12">
      <c r="F3829" s="198"/>
      <c r="G3829" s="196"/>
      <c r="H3829" s="196"/>
      <c r="I3829" s="196"/>
      <c r="J3829" s="196"/>
      <c r="K3829" s="196"/>
      <c r="L3829" s="197"/>
    </row>
    <row r="3830" spans="6:12">
      <c r="F3830" s="198"/>
      <c r="G3830" s="196"/>
      <c r="H3830" s="196"/>
      <c r="I3830" s="196"/>
      <c r="J3830" s="196"/>
      <c r="K3830" s="196"/>
      <c r="L3830" s="197"/>
    </row>
    <row r="3831" spans="6:12">
      <c r="F3831" s="198"/>
      <c r="G3831" s="196"/>
      <c r="H3831" s="196"/>
      <c r="I3831" s="196"/>
      <c r="J3831" s="196"/>
      <c r="K3831" s="196"/>
      <c r="L3831" s="197"/>
    </row>
    <row r="3832" spans="6:12">
      <c r="F3832" s="198"/>
      <c r="G3832" s="196"/>
      <c r="H3832" s="196"/>
      <c r="I3832" s="196"/>
      <c r="J3832" s="196"/>
      <c r="K3832" s="196"/>
      <c r="L3832" s="197"/>
    </row>
    <row r="3833" spans="6:12">
      <c r="F3833" s="198"/>
      <c r="G3833" s="196"/>
      <c r="H3833" s="196"/>
      <c r="I3833" s="196"/>
      <c r="J3833" s="196"/>
      <c r="K3833" s="196"/>
      <c r="L3833" s="197"/>
    </row>
    <row r="3834" spans="6:12">
      <c r="F3834" s="198"/>
      <c r="G3834" s="196"/>
      <c r="H3834" s="196"/>
      <c r="I3834" s="196"/>
      <c r="J3834" s="196"/>
      <c r="K3834" s="196"/>
      <c r="L3834" s="197"/>
    </row>
    <row r="3835" spans="6:12">
      <c r="F3835" s="198"/>
      <c r="G3835" s="196"/>
      <c r="H3835" s="196"/>
      <c r="I3835" s="196"/>
      <c r="J3835" s="196"/>
      <c r="K3835" s="196"/>
      <c r="L3835" s="197"/>
    </row>
    <row r="3836" spans="6:12">
      <c r="F3836" s="198"/>
      <c r="G3836" s="196"/>
      <c r="H3836" s="196"/>
      <c r="I3836" s="196"/>
      <c r="J3836" s="196"/>
      <c r="K3836" s="196"/>
      <c r="L3836" s="197"/>
    </row>
    <row r="3837" spans="6:12">
      <c r="F3837" s="198"/>
      <c r="G3837" s="196"/>
      <c r="H3837" s="196"/>
      <c r="I3837" s="196"/>
      <c r="J3837" s="196"/>
      <c r="K3837" s="196"/>
      <c r="L3837" s="197"/>
    </row>
    <row r="3838" spans="6:12">
      <c r="F3838" s="198"/>
      <c r="G3838" s="196"/>
      <c r="H3838" s="196"/>
      <c r="I3838" s="196"/>
      <c r="J3838" s="196"/>
      <c r="K3838" s="196"/>
      <c r="L3838" s="197"/>
    </row>
    <row r="3839" spans="6:12">
      <c r="F3839" s="198"/>
      <c r="G3839" s="196"/>
      <c r="H3839" s="196"/>
      <c r="I3839" s="196"/>
      <c r="J3839" s="196"/>
      <c r="K3839" s="196"/>
      <c r="L3839" s="197"/>
    </row>
    <row r="3840" spans="6:12">
      <c r="F3840" s="198"/>
      <c r="G3840" s="196"/>
      <c r="H3840" s="196"/>
      <c r="I3840" s="196"/>
      <c r="J3840" s="196"/>
      <c r="K3840" s="196"/>
      <c r="L3840" s="197"/>
    </row>
    <row r="3841" spans="6:12">
      <c r="F3841" s="198"/>
      <c r="G3841" s="196"/>
      <c r="H3841" s="196"/>
      <c r="I3841" s="196"/>
      <c r="J3841" s="196"/>
      <c r="K3841" s="196"/>
      <c r="L3841" s="197"/>
    </row>
    <row r="3842" spans="6:12">
      <c r="F3842" s="198"/>
      <c r="G3842" s="196"/>
      <c r="H3842" s="196"/>
      <c r="I3842" s="196"/>
      <c r="J3842" s="196"/>
      <c r="K3842" s="196"/>
      <c r="L3842" s="197"/>
    </row>
    <row r="3843" spans="6:12">
      <c r="F3843" s="198"/>
      <c r="G3843" s="196"/>
      <c r="H3843" s="196"/>
      <c r="I3843" s="196"/>
      <c r="J3843" s="196"/>
      <c r="K3843" s="196"/>
      <c r="L3843" s="197"/>
    </row>
    <row r="3844" spans="6:12">
      <c r="F3844" s="198"/>
      <c r="G3844" s="196"/>
      <c r="H3844" s="196"/>
      <c r="I3844" s="196"/>
      <c r="J3844" s="196"/>
      <c r="K3844" s="196"/>
      <c r="L3844" s="197"/>
    </row>
    <row r="3845" spans="6:12">
      <c r="F3845" s="198"/>
      <c r="G3845" s="196"/>
      <c r="H3845" s="196"/>
      <c r="I3845" s="196"/>
      <c r="J3845" s="196"/>
      <c r="K3845" s="196"/>
      <c r="L3845" s="197"/>
    </row>
    <row r="3846" spans="6:12">
      <c r="F3846" s="198"/>
      <c r="G3846" s="196"/>
      <c r="H3846" s="196"/>
      <c r="I3846" s="196"/>
      <c r="J3846" s="196"/>
      <c r="K3846" s="196"/>
      <c r="L3846" s="197"/>
    </row>
    <row r="3847" spans="6:12">
      <c r="F3847" s="198"/>
      <c r="G3847" s="196"/>
      <c r="H3847" s="196"/>
      <c r="I3847" s="196"/>
      <c r="J3847" s="196"/>
      <c r="K3847" s="196"/>
      <c r="L3847" s="197"/>
    </row>
    <row r="3848" spans="6:12">
      <c r="F3848" s="198"/>
      <c r="G3848" s="196"/>
      <c r="H3848" s="196"/>
      <c r="I3848" s="196"/>
      <c r="J3848" s="196"/>
      <c r="K3848" s="196"/>
      <c r="L3848" s="197"/>
    </row>
    <row r="3849" spans="6:12">
      <c r="F3849" s="198"/>
      <c r="G3849" s="196"/>
      <c r="H3849" s="196"/>
      <c r="I3849" s="196"/>
      <c r="J3849" s="196"/>
      <c r="K3849" s="196"/>
      <c r="L3849" s="197"/>
    </row>
    <row r="3850" spans="6:12">
      <c r="F3850" s="198"/>
      <c r="G3850" s="196"/>
      <c r="H3850" s="196"/>
      <c r="I3850" s="196"/>
      <c r="J3850" s="196"/>
      <c r="K3850" s="196"/>
      <c r="L3850" s="197"/>
    </row>
    <row r="3851" spans="6:12">
      <c r="F3851" s="198"/>
      <c r="G3851" s="196"/>
      <c r="H3851" s="196"/>
      <c r="I3851" s="196"/>
      <c r="J3851" s="196"/>
      <c r="K3851" s="196"/>
      <c r="L3851" s="197"/>
    </row>
    <row r="3852" spans="6:12">
      <c r="F3852" s="198"/>
      <c r="G3852" s="196"/>
      <c r="H3852" s="196"/>
      <c r="I3852" s="196"/>
      <c r="J3852" s="196"/>
      <c r="K3852" s="196"/>
      <c r="L3852" s="197"/>
    </row>
    <row r="3853" spans="6:12">
      <c r="F3853" s="198"/>
      <c r="G3853" s="196"/>
      <c r="H3853" s="196"/>
      <c r="I3853" s="196"/>
      <c r="J3853" s="196"/>
      <c r="K3853" s="196"/>
      <c r="L3853" s="197"/>
    </row>
    <row r="3854" spans="6:12">
      <c r="F3854" s="198"/>
      <c r="G3854" s="196"/>
      <c r="H3854" s="196"/>
      <c r="I3854" s="196"/>
      <c r="J3854" s="196"/>
      <c r="K3854" s="196"/>
      <c r="L3854" s="197"/>
    </row>
    <row r="3855" spans="6:12">
      <c r="F3855" s="198"/>
      <c r="G3855" s="196"/>
      <c r="H3855" s="196"/>
      <c r="I3855" s="196"/>
      <c r="J3855" s="196"/>
      <c r="K3855" s="196"/>
      <c r="L3855" s="197"/>
    </row>
    <row r="3856" spans="6:12">
      <c r="F3856" s="198"/>
      <c r="G3856" s="196"/>
      <c r="H3856" s="196"/>
      <c r="I3856" s="196"/>
      <c r="J3856" s="196"/>
      <c r="K3856" s="196"/>
      <c r="L3856" s="197"/>
    </row>
    <row r="3857" spans="6:12">
      <c r="F3857" s="198"/>
      <c r="G3857" s="196"/>
      <c r="H3857" s="196"/>
      <c r="I3857" s="196"/>
      <c r="J3857" s="196"/>
      <c r="K3857" s="196"/>
      <c r="L3857" s="197"/>
    </row>
    <row r="3858" spans="6:12">
      <c r="F3858" s="198"/>
      <c r="G3858" s="196"/>
      <c r="H3858" s="196"/>
      <c r="I3858" s="196"/>
      <c r="J3858" s="196"/>
      <c r="K3858" s="196"/>
      <c r="L3858" s="197"/>
    </row>
    <row r="3859" spans="6:12">
      <c r="F3859" s="198"/>
      <c r="G3859" s="196"/>
      <c r="H3859" s="196"/>
      <c r="I3859" s="196"/>
      <c r="J3859" s="196"/>
      <c r="K3859" s="196"/>
      <c r="L3859" s="197"/>
    </row>
    <row r="3860" spans="6:12">
      <c r="F3860" s="198"/>
      <c r="G3860" s="196"/>
      <c r="H3860" s="196"/>
      <c r="I3860" s="196"/>
      <c r="J3860" s="196"/>
      <c r="K3860" s="196"/>
      <c r="L3860" s="197"/>
    </row>
    <row r="3861" spans="6:12">
      <c r="F3861" s="198"/>
      <c r="G3861" s="196"/>
      <c r="H3861" s="196"/>
      <c r="I3861" s="196"/>
      <c r="J3861" s="196"/>
      <c r="K3861" s="196"/>
      <c r="L3861" s="197"/>
    </row>
    <row r="3862" spans="6:12">
      <c r="F3862" s="198"/>
      <c r="G3862" s="196"/>
      <c r="H3862" s="196"/>
      <c r="I3862" s="196"/>
      <c r="J3862" s="196"/>
      <c r="K3862" s="196"/>
      <c r="L3862" s="197"/>
    </row>
    <row r="3863" spans="6:12">
      <c r="F3863" s="198"/>
      <c r="G3863" s="196"/>
      <c r="H3863" s="196"/>
      <c r="I3863" s="196"/>
      <c r="J3863" s="196"/>
      <c r="K3863" s="196"/>
      <c r="L3863" s="197"/>
    </row>
    <row r="3864" spans="6:12">
      <c r="F3864" s="198"/>
      <c r="G3864" s="196"/>
      <c r="H3864" s="196"/>
      <c r="I3864" s="196"/>
      <c r="J3864" s="196"/>
      <c r="K3864" s="196"/>
      <c r="L3864" s="197"/>
    </row>
    <row r="3865" spans="6:12">
      <c r="F3865" s="198"/>
      <c r="G3865" s="196"/>
      <c r="H3865" s="196"/>
      <c r="I3865" s="196"/>
      <c r="J3865" s="196"/>
      <c r="K3865" s="196"/>
      <c r="L3865" s="197"/>
    </row>
    <row r="3866" spans="6:12">
      <c r="F3866" s="198"/>
      <c r="G3866" s="196"/>
      <c r="H3866" s="196"/>
      <c r="I3866" s="196"/>
      <c r="J3866" s="196"/>
      <c r="K3866" s="196"/>
      <c r="L3866" s="197"/>
    </row>
    <row r="3867" spans="6:12">
      <c r="F3867" s="198"/>
      <c r="G3867" s="196"/>
      <c r="H3867" s="196"/>
      <c r="I3867" s="196"/>
      <c r="J3867" s="196"/>
      <c r="K3867" s="196"/>
      <c r="L3867" s="197"/>
    </row>
    <row r="3868" spans="6:12">
      <c r="F3868" s="198"/>
      <c r="G3868" s="196"/>
      <c r="H3868" s="196"/>
      <c r="I3868" s="196"/>
      <c r="J3868" s="196"/>
      <c r="K3868" s="196"/>
      <c r="L3868" s="197"/>
    </row>
    <row r="3869" spans="6:12">
      <c r="F3869" s="198"/>
      <c r="G3869" s="196"/>
      <c r="H3869" s="196"/>
      <c r="I3869" s="196"/>
      <c r="J3869" s="196"/>
      <c r="K3869" s="196"/>
      <c r="L3869" s="197"/>
    </row>
    <row r="3870" spans="6:12">
      <c r="F3870" s="198"/>
      <c r="G3870" s="196"/>
      <c r="H3870" s="196"/>
      <c r="I3870" s="196"/>
      <c r="J3870" s="196"/>
      <c r="K3870" s="196"/>
      <c r="L3870" s="197"/>
    </row>
    <row r="3871" spans="6:12">
      <c r="F3871" s="198"/>
      <c r="G3871" s="196"/>
      <c r="H3871" s="196"/>
      <c r="I3871" s="196"/>
      <c r="J3871" s="196"/>
      <c r="K3871" s="196"/>
      <c r="L3871" s="197"/>
    </row>
    <row r="3872" spans="6:12">
      <c r="F3872" s="198"/>
      <c r="G3872" s="196"/>
      <c r="H3872" s="196"/>
      <c r="I3872" s="196"/>
      <c r="J3872" s="196"/>
      <c r="K3872" s="196"/>
      <c r="L3872" s="197"/>
    </row>
    <row r="3873" spans="6:12">
      <c r="F3873" s="198"/>
      <c r="G3873" s="196"/>
      <c r="H3873" s="196"/>
      <c r="I3873" s="196"/>
      <c r="J3873" s="196"/>
      <c r="K3873" s="196"/>
      <c r="L3873" s="197"/>
    </row>
    <row r="3874" spans="6:12">
      <c r="F3874" s="198"/>
      <c r="G3874" s="196"/>
      <c r="H3874" s="196"/>
      <c r="I3874" s="196"/>
      <c r="J3874" s="196"/>
      <c r="K3874" s="196"/>
      <c r="L3874" s="197"/>
    </row>
    <row r="3875" spans="6:12">
      <c r="F3875" s="198"/>
      <c r="G3875" s="196"/>
      <c r="H3875" s="196"/>
      <c r="I3875" s="196"/>
      <c r="J3875" s="196"/>
      <c r="K3875" s="196"/>
      <c r="L3875" s="197"/>
    </row>
    <row r="3876" spans="6:12">
      <c r="F3876" s="198"/>
      <c r="G3876" s="196"/>
      <c r="H3876" s="196"/>
      <c r="I3876" s="196"/>
      <c r="J3876" s="196"/>
      <c r="K3876" s="196"/>
      <c r="L3876" s="197"/>
    </row>
    <row r="3877" spans="6:12">
      <c r="F3877" s="198"/>
      <c r="G3877" s="196"/>
      <c r="H3877" s="196"/>
      <c r="I3877" s="196"/>
      <c r="J3877" s="196"/>
      <c r="K3877" s="196"/>
      <c r="L3877" s="197"/>
    </row>
    <row r="3878" spans="6:12">
      <c r="F3878" s="198"/>
      <c r="G3878" s="196"/>
      <c r="H3878" s="196"/>
      <c r="I3878" s="196"/>
      <c r="J3878" s="196"/>
      <c r="K3878" s="196"/>
      <c r="L3878" s="197"/>
    </row>
    <row r="3879" spans="6:12">
      <c r="F3879" s="198"/>
      <c r="G3879" s="196"/>
      <c r="H3879" s="196"/>
      <c r="I3879" s="196"/>
      <c r="J3879" s="196"/>
      <c r="K3879" s="196"/>
      <c r="L3879" s="197"/>
    </row>
    <row r="3880" spans="6:12">
      <c r="F3880" s="198"/>
      <c r="G3880" s="196"/>
      <c r="H3880" s="196"/>
      <c r="I3880" s="196"/>
      <c r="J3880" s="196"/>
      <c r="K3880" s="196"/>
      <c r="L3880" s="197"/>
    </row>
    <row r="3881" spans="6:12">
      <c r="F3881" s="198"/>
      <c r="G3881" s="196"/>
      <c r="H3881" s="196"/>
      <c r="I3881" s="196"/>
      <c r="J3881" s="196"/>
      <c r="K3881" s="196"/>
      <c r="L3881" s="197"/>
    </row>
    <row r="3882" spans="6:12">
      <c r="F3882" s="198"/>
      <c r="G3882" s="196"/>
      <c r="H3882" s="196"/>
      <c r="I3882" s="196"/>
      <c r="J3882" s="196"/>
      <c r="K3882" s="196"/>
      <c r="L3882" s="197"/>
    </row>
    <row r="3883" spans="6:12">
      <c r="F3883" s="198"/>
      <c r="G3883" s="196"/>
      <c r="H3883" s="196"/>
      <c r="I3883" s="196"/>
      <c r="J3883" s="196"/>
      <c r="K3883" s="196"/>
      <c r="L3883" s="197"/>
    </row>
    <row r="3884" spans="6:12">
      <c r="F3884" s="198"/>
      <c r="G3884" s="196"/>
      <c r="H3884" s="196"/>
      <c r="I3884" s="196"/>
      <c r="J3884" s="196"/>
      <c r="K3884" s="196"/>
      <c r="L3884" s="197"/>
    </row>
    <row r="3885" spans="6:12">
      <c r="F3885" s="198"/>
      <c r="G3885" s="196"/>
      <c r="H3885" s="196"/>
      <c r="I3885" s="196"/>
      <c r="J3885" s="196"/>
      <c r="K3885" s="196"/>
      <c r="L3885" s="197"/>
    </row>
    <row r="3886" spans="6:12">
      <c r="F3886" s="198"/>
      <c r="G3886" s="196"/>
      <c r="H3886" s="196"/>
      <c r="I3886" s="196"/>
      <c r="J3886" s="196"/>
      <c r="K3886" s="196"/>
      <c r="L3886" s="197"/>
    </row>
    <row r="3887" spans="6:12">
      <c r="F3887" s="198"/>
      <c r="G3887" s="196"/>
      <c r="H3887" s="196"/>
      <c r="I3887" s="196"/>
      <c r="J3887" s="196"/>
      <c r="K3887" s="196"/>
      <c r="L3887" s="197"/>
    </row>
    <row r="3888" spans="6:12">
      <c r="F3888" s="198"/>
      <c r="G3888" s="196"/>
      <c r="H3888" s="196"/>
      <c r="I3888" s="196"/>
      <c r="J3888" s="196"/>
      <c r="K3888" s="196"/>
      <c r="L3888" s="197"/>
    </row>
    <row r="3889" spans="6:12">
      <c r="F3889" s="198"/>
      <c r="G3889" s="196"/>
      <c r="H3889" s="196"/>
      <c r="I3889" s="196"/>
      <c r="J3889" s="196"/>
      <c r="K3889" s="196"/>
      <c r="L3889" s="197"/>
    </row>
    <row r="3890" spans="6:12">
      <c r="F3890" s="198"/>
      <c r="G3890" s="196"/>
      <c r="H3890" s="196"/>
      <c r="I3890" s="196"/>
      <c r="J3890" s="196"/>
      <c r="K3890" s="196"/>
      <c r="L3890" s="197"/>
    </row>
    <row r="3891" spans="6:12">
      <c r="F3891" s="198"/>
      <c r="G3891" s="196"/>
      <c r="H3891" s="196"/>
      <c r="I3891" s="196"/>
      <c r="J3891" s="196"/>
      <c r="K3891" s="196"/>
      <c r="L3891" s="197"/>
    </row>
    <row r="3892" spans="6:12">
      <c r="F3892" s="198"/>
      <c r="G3892" s="196"/>
      <c r="H3892" s="196"/>
      <c r="I3892" s="196"/>
      <c r="J3892" s="196"/>
      <c r="K3892" s="196"/>
      <c r="L3892" s="197"/>
    </row>
    <row r="3893" spans="6:12">
      <c r="F3893" s="198"/>
      <c r="G3893" s="196"/>
      <c r="H3893" s="196"/>
      <c r="I3893" s="196"/>
      <c r="J3893" s="196"/>
      <c r="K3893" s="196"/>
      <c r="L3893" s="197"/>
    </row>
    <row r="3894" spans="6:12">
      <c r="F3894" s="198"/>
      <c r="G3894" s="196"/>
      <c r="H3894" s="196"/>
      <c r="I3894" s="196"/>
      <c r="J3894" s="196"/>
      <c r="K3894" s="196"/>
      <c r="L3894" s="197"/>
    </row>
    <row r="3895" spans="6:12">
      <c r="F3895" s="198"/>
      <c r="G3895" s="196"/>
      <c r="H3895" s="196"/>
      <c r="I3895" s="196"/>
      <c r="J3895" s="196"/>
      <c r="K3895" s="196"/>
      <c r="L3895" s="197"/>
    </row>
    <row r="3896" spans="6:12">
      <c r="F3896" s="198"/>
      <c r="G3896" s="196"/>
      <c r="H3896" s="196"/>
      <c r="I3896" s="196"/>
      <c r="J3896" s="196"/>
      <c r="K3896" s="196"/>
      <c r="L3896" s="197"/>
    </row>
    <row r="3897" spans="6:12">
      <c r="F3897" s="198"/>
      <c r="G3897" s="196"/>
      <c r="H3897" s="196"/>
      <c r="I3897" s="196"/>
      <c r="J3897" s="196"/>
      <c r="K3897" s="196"/>
      <c r="L3897" s="197"/>
    </row>
    <row r="3898" spans="6:12">
      <c r="F3898" s="198"/>
      <c r="G3898" s="196"/>
      <c r="H3898" s="196"/>
      <c r="I3898" s="196"/>
      <c r="J3898" s="196"/>
      <c r="K3898" s="196"/>
      <c r="L3898" s="197"/>
    </row>
    <row r="3899" spans="6:12">
      <c r="F3899" s="198"/>
      <c r="G3899" s="196"/>
      <c r="H3899" s="196"/>
      <c r="I3899" s="196"/>
      <c r="J3899" s="196"/>
      <c r="K3899" s="196"/>
      <c r="L3899" s="197"/>
    </row>
    <row r="3900" spans="6:12">
      <c r="F3900" s="198"/>
      <c r="G3900" s="196"/>
      <c r="H3900" s="196"/>
      <c r="I3900" s="196"/>
      <c r="J3900" s="196"/>
      <c r="K3900" s="196"/>
      <c r="L3900" s="197"/>
    </row>
    <row r="3901" spans="6:12">
      <c r="F3901" s="198"/>
      <c r="G3901" s="196"/>
      <c r="H3901" s="196"/>
      <c r="I3901" s="196"/>
      <c r="J3901" s="196"/>
      <c r="K3901" s="196"/>
      <c r="L3901" s="197"/>
    </row>
    <row r="3902" spans="6:12">
      <c r="F3902" s="198"/>
      <c r="G3902" s="196"/>
      <c r="H3902" s="196"/>
      <c r="I3902" s="196"/>
      <c r="J3902" s="196"/>
      <c r="K3902" s="196"/>
      <c r="L3902" s="197"/>
    </row>
    <row r="3903" spans="6:12">
      <c r="F3903" s="198"/>
      <c r="G3903" s="196"/>
      <c r="H3903" s="196"/>
      <c r="I3903" s="196"/>
      <c r="J3903" s="196"/>
      <c r="K3903" s="196"/>
      <c r="L3903" s="197"/>
    </row>
    <row r="3904" spans="6:12">
      <c r="F3904" s="198"/>
      <c r="G3904" s="196"/>
      <c r="H3904" s="196"/>
      <c r="I3904" s="196"/>
      <c r="J3904" s="196"/>
      <c r="K3904" s="196"/>
      <c r="L3904" s="197"/>
    </row>
    <row r="3905" spans="6:12">
      <c r="F3905" s="198"/>
      <c r="G3905" s="196"/>
      <c r="H3905" s="196"/>
      <c r="I3905" s="196"/>
      <c r="J3905" s="196"/>
      <c r="K3905" s="196"/>
      <c r="L3905" s="197"/>
    </row>
    <row r="3906" spans="6:12">
      <c r="F3906" s="198"/>
      <c r="G3906" s="196"/>
      <c r="H3906" s="196"/>
      <c r="I3906" s="196"/>
      <c r="J3906" s="196"/>
      <c r="K3906" s="196"/>
      <c r="L3906" s="197"/>
    </row>
    <row r="3907" spans="6:12">
      <c r="F3907" s="198"/>
      <c r="G3907" s="196"/>
      <c r="H3907" s="196"/>
      <c r="I3907" s="196"/>
      <c r="J3907" s="196"/>
      <c r="K3907" s="196"/>
      <c r="L3907" s="197"/>
    </row>
    <row r="3908" spans="6:12">
      <c r="F3908" s="198"/>
      <c r="G3908" s="196"/>
      <c r="H3908" s="196"/>
      <c r="I3908" s="196"/>
      <c r="J3908" s="196"/>
      <c r="K3908" s="196"/>
      <c r="L3908" s="197"/>
    </row>
    <row r="3909" spans="6:12">
      <c r="F3909" s="198"/>
      <c r="G3909" s="196"/>
      <c r="H3909" s="196"/>
      <c r="I3909" s="196"/>
      <c r="J3909" s="196"/>
      <c r="K3909" s="196"/>
      <c r="L3909" s="197"/>
    </row>
    <row r="3910" spans="6:12">
      <c r="F3910" s="198"/>
      <c r="G3910" s="196"/>
      <c r="H3910" s="196"/>
      <c r="I3910" s="196"/>
      <c r="J3910" s="196"/>
      <c r="K3910" s="196"/>
      <c r="L3910" s="197"/>
    </row>
    <row r="3911" spans="6:12">
      <c r="F3911" s="198"/>
      <c r="G3911" s="196"/>
      <c r="H3911" s="196"/>
      <c r="I3911" s="196"/>
      <c r="J3911" s="196"/>
      <c r="K3911" s="196"/>
      <c r="L3911" s="197"/>
    </row>
    <row r="3912" spans="6:12">
      <c r="F3912" s="198"/>
      <c r="G3912" s="196"/>
      <c r="H3912" s="196"/>
      <c r="I3912" s="196"/>
      <c r="J3912" s="196"/>
      <c r="K3912" s="196"/>
      <c r="L3912" s="197"/>
    </row>
    <row r="3913" spans="6:12">
      <c r="F3913" s="198"/>
      <c r="G3913" s="196"/>
      <c r="H3913" s="196"/>
      <c r="I3913" s="196"/>
      <c r="J3913" s="196"/>
      <c r="K3913" s="196"/>
      <c r="L3913" s="197"/>
    </row>
    <row r="3914" spans="6:12">
      <c r="F3914" s="198"/>
      <c r="G3914" s="196"/>
      <c r="H3914" s="196"/>
      <c r="I3914" s="196"/>
      <c r="J3914" s="196"/>
      <c r="K3914" s="196"/>
      <c r="L3914" s="197"/>
    </row>
    <row r="3915" spans="6:12">
      <c r="F3915" s="198"/>
      <c r="G3915" s="196"/>
      <c r="H3915" s="196"/>
      <c r="I3915" s="196"/>
      <c r="J3915" s="196"/>
      <c r="K3915" s="196"/>
      <c r="L3915" s="197"/>
    </row>
    <row r="3916" spans="6:12">
      <c r="F3916" s="198"/>
      <c r="G3916" s="196"/>
      <c r="H3916" s="196"/>
      <c r="I3916" s="196"/>
      <c r="J3916" s="196"/>
      <c r="K3916" s="196"/>
      <c r="L3916" s="197"/>
    </row>
    <row r="3917" spans="6:12">
      <c r="F3917" s="198"/>
      <c r="G3917" s="196"/>
      <c r="H3917" s="196"/>
      <c r="I3917" s="196"/>
      <c r="J3917" s="196"/>
      <c r="K3917" s="196"/>
      <c r="L3917" s="197"/>
    </row>
    <row r="3918" spans="6:12">
      <c r="F3918" s="198"/>
      <c r="G3918" s="196"/>
      <c r="H3918" s="196"/>
      <c r="I3918" s="196"/>
      <c r="J3918" s="196"/>
      <c r="K3918" s="196"/>
      <c r="L3918" s="197"/>
    </row>
    <row r="3919" spans="6:12">
      <c r="F3919" s="198"/>
      <c r="G3919" s="196"/>
      <c r="H3919" s="196"/>
      <c r="I3919" s="196"/>
      <c r="J3919" s="196"/>
      <c r="K3919" s="196"/>
      <c r="L3919" s="197"/>
    </row>
    <row r="3920" spans="6:12">
      <c r="F3920" s="198"/>
      <c r="G3920" s="196"/>
      <c r="H3920" s="196"/>
      <c r="I3920" s="196"/>
      <c r="J3920" s="196"/>
      <c r="K3920" s="196"/>
      <c r="L3920" s="197"/>
    </row>
    <row r="3921" spans="6:12">
      <c r="F3921" s="198"/>
      <c r="G3921" s="196"/>
      <c r="H3921" s="196"/>
      <c r="I3921" s="196"/>
      <c r="J3921" s="196"/>
      <c r="K3921" s="196"/>
      <c r="L3921" s="197"/>
    </row>
    <row r="3922" spans="6:12">
      <c r="F3922" s="198"/>
      <c r="G3922" s="196"/>
      <c r="H3922" s="196"/>
      <c r="I3922" s="196"/>
      <c r="J3922" s="196"/>
      <c r="K3922" s="196"/>
      <c r="L3922" s="197"/>
    </row>
    <row r="3923" spans="6:12">
      <c r="F3923" s="198"/>
      <c r="G3923" s="196"/>
      <c r="H3923" s="196"/>
      <c r="I3923" s="196"/>
      <c r="J3923" s="196"/>
      <c r="K3923" s="196"/>
      <c r="L3923" s="197"/>
    </row>
    <row r="3924" spans="6:12">
      <c r="F3924" s="198"/>
      <c r="G3924" s="196"/>
      <c r="H3924" s="196"/>
      <c r="I3924" s="196"/>
      <c r="J3924" s="196"/>
      <c r="K3924" s="196"/>
      <c r="L3924" s="197"/>
    </row>
    <row r="3925" spans="6:12">
      <c r="F3925" s="198"/>
      <c r="G3925" s="196"/>
      <c r="H3925" s="196"/>
      <c r="I3925" s="196"/>
      <c r="J3925" s="196"/>
      <c r="K3925" s="196"/>
      <c r="L3925" s="197"/>
    </row>
    <row r="3926" spans="6:12">
      <c r="F3926" s="198"/>
      <c r="G3926" s="196"/>
      <c r="H3926" s="196"/>
      <c r="I3926" s="196"/>
      <c r="J3926" s="196"/>
      <c r="K3926" s="196"/>
      <c r="L3926" s="197"/>
    </row>
    <row r="3927" spans="6:12">
      <c r="F3927" s="198"/>
      <c r="G3927" s="196"/>
      <c r="H3927" s="196"/>
      <c r="I3927" s="196"/>
      <c r="J3927" s="196"/>
      <c r="K3927" s="196"/>
      <c r="L3927" s="197"/>
    </row>
    <row r="3928" spans="6:12">
      <c r="F3928" s="198"/>
      <c r="G3928" s="196"/>
      <c r="H3928" s="196"/>
      <c r="I3928" s="196"/>
      <c r="J3928" s="196"/>
      <c r="K3928" s="196"/>
      <c r="L3928" s="197"/>
    </row>
    <row r="3929" spans="6:12">
      <c r="F3929" s="198"/>
      <c r="G3929" s="196"/>
      <c r="H3929" s="196"/>
      <c r="I3929" s="196"/>
      <c r="J3929" s="196"/>
      <c r="K3929" s="196"/>
      <c r="L3929" s="197"/>
    </row>
    <row r="3930" spans="6:12">
      <c r="F3930" s="198"/>
      <c r="G3930" s="196"/>
      <c r="H3930" s="196"/>
      <c r="I3930" s="196"/>
      <c r="J3930" s="196"/>
      <c r="K3930" s="196"/>
      <c r="L3930" s="197"/>
    </row>
    <row r="3931" spans="6:12">
      <c r="F3931" s="198"/>
      <c r="G3931" s="196"/>
      <c r="H3931" s="196"/>
      <c r="I3931" s="196"/>
      <c r="J3931" s="196"/>
      <c r="K3931" s="196"/>
      <c r="L3931" s="197"/>
    </row>
    <row r="3932" spans="6:12">
      <c r="F3932" s="198"/>
      <c r="G3932" s="196"/>
      <c r="H3932" s="196"/>
      <c r="I3932" s="196"/>
      <c r="J3932" s="196"/>
      <c r="K3932" s="196"/>
      <c r="L3932" s="197"/>
    </row>
    <row r="3933" spans="6:12">
      <c r="F3933" s="198"/>
      <c r="G3933" s="196"/>
      <c r="H3933" s="196"/>
      <c r="I3933" s="196"/>
      <c r="J3933" s="196"/>
      <c r="K3933" s="196"/>
      <c r="L3933" s="197"/>
    </row>
    <row r="3934" spans="6:12">
      <c r="F3934" s="198"/>
      <c r="G3934" s="196"/>
      <c r="H3934" s="196"/>
      <c r="I3934" s="196"/>
      <c r="J3934" s="196"/>
      <c r="K3934" s="196"/>
      <c r="L3934" s="197"/>
    </row>
    <row r="3935" spans="6:12">
      <c r="F3935" s="198"/>
      <c r="G3935" s="196"/>
      <c r="H3935" s="196"/>
      <c r="I3935" s="196"/>
      <c r="J3935" s="196"/>
      <c r="K3935" s="196"/>
      <c r="L3935" s="197"/>
    </row>
    <row r="3936" spans="6:12">
      <c r="F3936" s="198"/>
      <c r="G3936" s="196"/>
      <c r="H3936" s="196"/>
      <c r="I3936" s="196"/>
      <c r="J3936" s="196"/>
      <c r="K3936" s="196"/>
      <c r="L3936" s="197"/>
    </row>
    <row r="3937" spans="6:12">
      <c r="F3937" s="198"/>
      <c r="G3937" s="196"/>
      <c r="H3937" s="196"/>
      <c r="I3937" s="196"/>
      <c r="J3937" s="196"/>
      <c r="K3937" s="196"/>
      <c r="L3937" s="197"/>
    </row>
    <row r="3938" spans="6:12">
      <c r="F3938" s="198"/>
      <c r="G3938" s="196"/>
      <c r="H3938" s="196"/>
      <c r="I3938" s="196"/>
      <c r="J3938" s="196"/>
      <c r="K3938" s="196"/>
      <c r="L3938" s="197"/>
    </row>
    <row r="3939" spans="6:12">
      <c r="F3939" s="198"/>
      <c r="G3939" s="196"/>
      <c r="H3939" s="196"/>
      <c r="I3939" s="196"/>
      <c r="J3939" s="196"/>
      <c r="K3939" s="196"/>
      <c r="L3939" s="197"/>
    </row>
    <row r="3940" spans="6:12">
      <c r="F3940" s="198"/>
      <c r="G3940" s="196"/>
      <c r="H3940" s="196"/>
      <c r="I3940" s="196"/>
      <c r="J3940" s="196"/>
      <c r="K3940" s="196"/>
      <c r="L3940" s="197"/>
    </row>
    <row r="3941" spans="6:12">
      <c r="F3941" s="198"/>
      <c r="G3941" s="196"/>
      <c r="H3941" s="196"/>
      <c r="I3941" s="196"/>
      <c r="J3941" s="196"/>
      <c r="K3941" s="196"/>
      <c r="L3941" s="197"/>
    </row>
    <row r="3942" spans="6:12">
      <c r="F3942" s="198"/>
      <c r="G3942" s="196"/>
      <c r="H3942" s="196"/>
      <c r="I3942" s="196"/>
      <c r="J3942" s="196"/>
      <c r="K3942" s="196"/>
      <c r="L3942" s="197"/>
    </row>
    <row r="3943" spans="6:12">
      <c r="F3943" s="198"/>
      <c r="G3943" s="196"/>
      <c r="H3943" s="196"/>
      <c r="I3943" s="196"/>
      <c r="J3943" s="196"/>
      <c r="K3943" s="196"/>
      <c r="L3943" s="197"/>
    </row>
    <row r="3944" spans="6:12">
      <c r="F3944" s="198"/>
      <c r="G3944" s="196"/>
      <c r="H3944" s="196"/>
      <c r="I3944" s="196"/>
      <c r="J3944" s="196"/>
      <c r="K3944" s="196"/>
      <c r="L3944" s="197"/>
    </row>
    <row r="3945" spans="6:12">
      <c r="F3945" s="198"/>
      <c r="G3945" s="196"/>
      <c r="H3945" s="196"/>
      <c r="I3945" s="196"/>
      <c r="J3945" s="196"/>
      <c r="K3945" s="196"/>
      <c r="L3945" s="197"/>
    </row>
    <row r="3946" spans="6:12">
      <c r="F3946" s="198"/>
      <c r="G3946" s="196"/>
      <c r="H3946" s="196"/>
      <c r="I3946" s="196"/>
      <c r="J3946" s="196"/>
      <c r="K3946" s="196"/>
      <c r="L3946" s="197"/>
    </row>
    <row r="3947" spans="6:12">
      <c r="F3947" s="198"/>
      <c r="G3947" s="196"/>
      <c r="H3947" s="196"/>
      <c r="I3947" s="196"/>
      <c r="J3947" s="196"/>
      <c r="K3947" s="196"/>
      <c r="L3947" s="197"/>
    </row>
    <row r="3948" spans="6:12">
      <c r="F3948" s="198"/>
      <c r="G3948" s="196"/>
      <c r="H3948" s="196"/>
      <c r="I3948" s="196"/>
      <c r="J3948" s="196"/>
      <c r="K3948" s="196"/>
      <c r="L3948" s="197"/>
    </row>
    <row r="3949" spans="6:12">
      <c r="F3949" s="198"/>
      <c r="G3949" s="196"/>
      <c r="H3949" s="196"/>
      <c r="I3949" s="196"/>
      <c r="J3949" s="196"/>
      <c r="K3949" s="196"/>
      <c r="L3949" s="197"/>
    </row>
    <row r="3950" spans="6:12">
      <c r="F3950" s="198"/>
      <c r="G3950" s="196"/>
      <c r="H3950" s="196"/>
      <c r="I3950" s="196"/>
      <c r="J3950" s="196"/>
      <c r="K3950" s="196"/>
      <c r="L3950" s="197"/>
    </row>
    <row r="3951" spans="6:12">
      <c r="F3951" s="198"/>
      <c r="G3951" s="196"/>
      <c r="H3951" s="196"/>
      <c r="I3951" s="196"/>
      <c r="J3951" s="196"/>
      <c r="K3951" s="196"/>
      <c r="L3951" s="197"/>
    </row>
    <row r="3952" spans="6:12">
      <c r="F3952" s="198"/>
      <c r="G3952" s="196"/>
      <c r="H3952" s="196"/>
      <c r="I3952" s="196"/>
      <c r="J3952" s="196"/>
      <c r="K3952" s="196"/>
      <c r="L3952" s="197"/>
    </row>
    <row r="3953" spans="6:12">
      <c r="F3953" s="198"/>
      <c r="G3953" s="196"/>
      <c r="H3953" s="196"/>
      <c r="I3953" s="196"/>
      <c r="J3953" s="196"/>
      <c r="K3953" s="196"/>
      <c r="L3953" s="197"/>
    </row>
    <row r="3954" spans="6:12">
      <c r="F3954" s="198"/>
      <c r="G3954" s="196"/>
      <c r="H3954" s="196"/>
      <c r="I3954" s="196"/>
      <c r="J3954" s="196"/>
      <c r="K3954" s="196"/>
      <c r="L3954" s="197"/>
    </row>
    <row r="3955" spans="6:12">
      <c r="F3955" s="198"/>
      <c r="G3955" s="196"/>
      <c r="H3955" s="196"/>
      <c r="I3955" s="196"/>
      <c r="J3955" s="196"/>
      <c r="K3955" s="196"/>
      <c r="L3955" s="197"/>
    </row>
    <row r="3956" spans="6:12">
      <c r="F3956" s="198"/>
      <c r="G3956" s="196"/>
      <c r="H3956" s="196"/>
      <c r="I3956" s="196"/>
      <c r="J3956" s="196"/>
      <c r="K3956" s="196"/>
      <c r="L3956" s="197"/>
    </row>
    <row r="3957" spans="6:12">
      <c r="F3957" s="198"/>
      <c r="G3957" s="196"/>
      <c r="H3957" s="196"/>
      <c r="I3957" s="196"/>
      <c r="J3957" s="196"/>
      <c r="K3957" s="196"/>
      <c r="L3957" s="197"/>
    </row>
    <row r="3958" spans="6:12">
      <c r="F3958" s="198"/>
      <c r="G3958" s="196"/>
      <c r="H3958" s="196"/>
      <c r="I3958" s="196"/>
      <c r="J3958" s="196"/>
      <c r="K3958" s="196"/>
      <c r="L3958" s="197"/>
    </row>
    <row r="3959" spans="6:12">
      <c r="F3959" s="198"/>
      <c r="G3959" s="196"/>
      <c r="H3959" s="196"/>
      <c r="I3959" s="196"/>
      <c r="J3959" s="196"/>
      <c r="K3959" s="196"/>
      <c r="L3959" s="197"/>
    </row>
    <row r="3960" spans="6:12">
      <c r="F3960" s="198"/>
      <c r="G3960" s="196"/>
      <c r="H3960" s="196"/>
      <c r="I3960" s="196"/>
      <c r="J3960" s="196"/>
      <c r="K3960" s="196"/>
      <c r="L3960" s="197"/>
    </row>
    <row r="3961" spans="6:12">
      <c r="F3961" s="198"/>
      <c r="G3961" s="196"/>
      <c r="H3961" s="196"/>
      <c r="I3961" s="196"/>
      <c r="J3961" s="196"/>
      <c r="K3961" s="196"/>
      <c r="L3961" s="197"/>
    </row>
    <row r="3962" spans="6:12">
      <c r="F3962" s="198"/>
      <c r="G3962" s="196"/>
      <c r="H3962" s="196"/>
      <c r="I3962" s="196"/>
      <c r="J3962" s="196"/>
      <c r="K3962" s="196"/>
      <c r="L3962" s="197"/>
    </row>
    <row r="3963" spans="6:12">
      <c r="F3963" s="198"/>
      <c r="G3963" s="196"/>
      <c r="H3963" s="196"/>
      <c r="I3963" s="196"/>
      <c r="J3963" s="196"/>
      <c r="K3963" s="196"/>
      <c r="L3963" s="197"/>
    </row>
    <row r="3964" spans="6:12">
      <c r="F3964" s="198"/>
      <c r="G3964" s="196"/>
      <c r="H3964" s="196"/>
      <c r="I3964" s="196"/>
      <c r="J3964" s="196"/>
      <c r="K3964" s="196"/>
      <c r="L3964" s="197"/>
    </row>
    <row r="3965" spans="6:12">
      <c r="F3965" s="198"/>
      <c r="G3965" s="196"/>
      <c r="H3965" s="196"/>
      <c r="I3965" s="196"/>
      <c r="J3965" s="196"/>
      <c r="K3965" s="196"/>
      <c r="L3965" s="197"/>
    </row>
    <row r="3966" spans="6:12">
      <c r="F3966" s="198"/>
      <c r="G3966" s="196"/>
      <c r="H3966" s="196"/>
      <c r="I3966" s="196"/>
      <c r="J3966" s="196"/>
      <c r="K3966" s="196"/>
      <c r="L3966" s="197"/>
    </row>
    <row r="3967" spans="6:12">
      <c r="F3967" s="198"/>
      <c r="G3967" s="196"/>
      <c r="H3967" s="196"/>
      <c r="I3967" s="196"/>
      <c r="J3967" s="196"/>
      <c r="K3967" s="196"/>
      <c r="L3967" s="197"/>
    </row>
    <row r="3968" spans="6:12">
      <c r="F3968" s="198"/>
      <c r="G3968" s="196"/>
      <c r="H3968" s="196"/>
      <c r="I3968" s="196"/>
      <c r="J3968" s="196"/>
      <c r="K3968" s="196"/>
      <c r="L3968" s="197"/>
    </row>
    <row r="3969" spans="6:12">
      <c r="F3969" s="198"/>
      <c r="G3969" s="196"/>
      <c r="H3969" s="196"/>
      <c r="I3969" s="196"/>
      <c r="J3969" s="196"/>
      <c r="K3969" s="196"/>
      <c r="L3969" s="197"/>
    </row>
    <row r="3970" spans="6:12">
      <c r="F3970" s="198"/>
      <c r="G3970" s="196"/>
      <c r="H3970" s="196"/>
      <c r="I3970" s="196"/>
      <c r="J3970" s="196"/>
      <c r="K3970" s="196"/>
      <c r="L3970" s="197"/>
    </row>
    <row r="3971" spans="6:12">
      <c r="F3971" s="198"/>
      <c r="G3971" s="196"/>
      <c r="H3971" s="196"/>
      <c r="I3971" s="196"/>
      <c r="J3971" s="196"/>
      <c r="K3971" s="196"/>
      <c r="L3971" s="197"/>
    </row>
    <row r="3972" spans="6:12">
      <c r="F3972" s="198"/>
      <c r="G3972" s="196"/>
      <c r="H3972" s="196"/>
      <c r="I3972" s="196"/>
      <c r="J3972" s="196"/>
      <c r="K3972" s="196"/>
      <c r="L3972" s="197"/>
    </row>
    <row r="3973" spans="6:12">
      <c r="F3973" s="198"/>
      <c r="G3973" s="196"/>
      <c r="H3973" s="196"/>
      <c r="I3973" s="196"/>
      <c r="J3973" s="196"/>
      <c r="K3973" s="196"/>
      <c r="L3973" s="197"/>
    </row>
    <row r="3974" spans="6:12">
      <c r="F3974" s="198"/>
      <c r="G3974" s="196"/>
      <c r="H3974" s="196"/>
      <c r="I3974" s="196"/>
      <c r="J3974" s="196"/>
      <c r="K3974" s="196"/>
      <c r="L3974" s="197"/>
    </row>
    <row r="3975" spans="6:12">
      <c r="F3975" s="198"/>
      <c r="G3975" s="196"/>
      <c r="H3975" s="196"/>
      <c r="I3975" s="196"/>
      <c r="J3975" s="196"/>
      <c r="K3975" s="196"/>
      <c r="L3975" s="197"/>
    </row>
    <row r="3976" spans="6:12">
      <c r="F3976" s="198"/>
      <c r="G3976" s="196"/>
      <c r="H3976" s="196"/>
      <c r="I3976" s="196"/>
      <c r="J3976" s="196"/>
      <c r="K3976" s="196"/>
      <c r="L3976" s="197"/>
    </row>
    <row r="3977" spans="6:12">
      <c r="F3977" s="198"/>
      <c r="G3977" s="196"/>
      <c r="H3977" s="196"/>
      <c r="I3977" s="196"/>
      <c r="J3977" s="196"/>
      <c r="K3977" s="196"/>
      <c r="L3977" s="197"/>
    </row>
    <row r="3978" spans="6:12">
      <c r="F3978" s="198"/>
      <c r="G3978" s="196"/>
      <c r="H3978" s="196"/>
      <c r="I3978" s="196"/>
      <c r="J3978" s="196"/>
      <c r="K3978" s="196"/>
      <c r="L3978" s="197"/>
    </row>
    <row r="3979" spans="6:12">
      <c r="F3979" s="198"/>
      <c r="G3979" s="196"/>
      <c r="H3979" s="196"/>
      <c r="I3979" s="196"/>
      <c r="J3979" s="196"/>
      <c r="K3979" s="196"/>
      <c r="L3979" s="197"/>
    </row>
    <row r="3980" spans="6:12">
      <c r="F3980" s="198"/>
      <c r="G3980" s="196"/>
      <c r="H3980" s="196"/>
      <c r="I3980" s="196"/>
      <c r="J3980" s="196"/>
      <c r="K3980" s="196"/>
      <c r="L3980" s="197"/>
    </row>
    <row r="3981" spans="6:12">
      <c r="F3981" s="198"/>
      <c r="G3981" s="196"/>
      <c r="H3981" s="196"/>
      <c r="I3981" s="196"/>
      <c r="J3981" s="196"/>
      <c r="K3981" s="196"/>
      <c r="L3981" s="197"/>
    </row>
    <row r="3982" spans="6:12">
      <c r="F3982" s="198"/>
      <c r="G3982" s="196"/>
      <c r="H3982" s="196"/>
      <c r="I3982" s="196"/>
      <c r="J3982" s="196"/>
      <c r="K3982" s="196"/>
      <c r="L3982" s="197"/>
    </row>
    <row r="3983" spans="6:12">
      <c r="F3983" s="198"/>
      <c r="G3983" s="196"/>
      <c r="H3983" s="196"/>
      <c r="I3983" s="196"/>
      <c r="J3983" s="196"/>
      <c r="K3983" s="196"/>
      <c r="L3983" s="197"/>
    </row>
    <row r="3984" spans="6:12">
      <c r="F3984" s="198"/>
      <c r="G3984" s="196"/>
      <c r="H3984" s="196"/>
      <c r="I3984" s="196"/>
      <c r="J3984" s="196"/>
      <c r="K3984" s="196"/>
      <c r="L3984" s="197"/>
    </row>
    <row r="3985" spans="6:12">
      <c r="F3985" s="198"/>
      <c r="G3985" s="196"/>
      <c r="H3985" s="196"/>
      <c r="I3985" s="196"/>
      <c r="J3985" s="196"/>
      <c r="K3985" s="196"/>
      <c r="L3985" s="197"/>
    </row>
    <row r="3986" spans="6:12">
      <c r="F3986" s="198"/>
      <c r="G3986" s="196"/>
      <c r="H3986" s="196"/>
      <c r="I3986" s="196"/>
      <c r="J3986" s="196"/>
      <c r="K3986" s="196"/>
      <c r="L3986" s="197"/>
    </row>
    <row r="3987" spans="6:12">
      <c r="F3987" s="198"/>
      <c r="G3987" s="196"/>
      <c r="H3987" s="196"/>
      <c r="I3987" s="196"/>
      <c r="J3987" s="196"/>
      <c r="K3987" s="196"/>
      <c r="L3987" s="197"/>
    </row>
    <row r="3988" spans="6:12">
      <c r="F3988" s="198"/>
      <c r="G3988" s="196"/>
      <c r="H3988" s="196"/>
      <c r="I3988" s="196"/>
      <c r="J3988" s="196"/>
      <c r="K3988" s="196"/>
      <c r="L3988" s="197"/>
    </row>
    <row r="3989" spans="6:12">
      <c r="F3989" s="198"/>
      <c r="G3989" s="196"/>
      <c r="H3989" s="196"/>
      <c r="I3989" s="196"/>
      <c r="J3989" s="196"/>
      <c r="K3989" s="196"/>
      <c r="L3989" s="197"/>
    </row>
    <row r="3990" spans="6:12">
      <c r="F3990" s="198"/>
      <c r="G3990" s="196"/>
      <c r="H3990" s="196"/>
      <c r="I3990" s="196"/>
      <c r="J3990" s="196"/>
      <c r="K3990" s="196"/>
      <c r="L3990" s="197"/>
    </row>
    <row r="3991" spans="6:12">
      <c r="F3991" s="198"/>
      <c r="G3991" s="196"/>
      <c r="H3991" s="196"/>
      <c r="I3991" s="196"/>
      <c r="J3991" s="196"/>
      <c r="K3991" s="196"/>
      <c r="L3991" s="197"/>
    </row>
    <row r="3992" spans="6:12">
      <c r="F3992" s="198"/>
      <c r="G3992" s="196"/>
      <c r="H3992" s="196"/>
      <c r="I3992" s="196"/>
      <c r="J3992" s="196"/>
      <c r="K3992" s="196"/>
      <c r="L3992" s="197"/>
    </row>
    <row r="3993" spans="6:12">
      <c r="F3993" s="198"/>
      <c r="G3993" s="196"/>
      <c r="H3993" s="196"/>
      <c r="I3993" s="196"/>
      <c r="J3993" s="196"/>
      <c r="K3993" s="196"/>
      <c r="L3993" s="197"/>
    </row>
    <row r="3994" spans="6:12">
      <c r="F3994" s="198"/>
      <c r="G3994" s="196"/>
      <c r="H3994" s="196"/>
      <c r="I3994" s="196"/>
      <c r="J3994" s="196"/>
      <c r="K3994" s="196"/>
      <c r="L3994" s="197"/>
    </row>
    <row r="3995" spans="6:12">
      <c r="F3995" s="198"/>
      <c r="G3995" s="196"/>
      <c r="H3995" s="196"/>
      <c r="I3995" s="196"/>
      <c r="J3995" s="196"/>
      <c r="K3995" s="196"/>
      <c r="L3995" s="197"/>
    </row>
    <row r="3996" spans="6:12">
      <c r="F3996" s="198"/>
      <c r="G3996" s="196"/>
      <c r="H3996" s="196"/>
      <c r="I3996" s="196"/>
      <c r="J3996" s="196"/>
      <c r="K3996" s="196"/>
      <c r="L3996" s="197"/>
    </row>
    <row r="3997" spans="6:12">
      <c r="F3997" s="198"/>
      <c r="G3997" s="196"/>
      <c r="H3997" s="196"/>
      <c r="I3997" s="196"/>
      <c r="J3997" s="196"/>
      <c r="K3997" s="196"/>
      <c r="L3997" s="197"/>
    </row>
    <row r="3998" spans="6:12">
      <c r="F3998" s="198"/>
      <c r="G3998" s="196"/>
      <c r="H3998" s="196"/>
      <c r="I3998" s="196"/>
      <c r="J3998" s="196"/>
      <c r="K3998" s="196"/>
      <c r="L3998" s="197"/>
    </row>
    <row r="3999" spans="6:12">
      <c r="F3999" s="198"/>
      <c r="G3999" s="196"/>
      <c r="H3999" s="196"/>
      <c r="I3999" s="196"/>
      <c r="J3999" s="196"/>
      <c r="K3999" s="196"/>
      <c r="L3999" s="197"/>
    </row>
    <row r="4000" spans="6:12">
      <c r="F4000" s="198"/>
      <c r="G4000" s="196"/>
      <c r="H4000" s="196"/>
      <c r="I4000" s="196"/>
      <c r="J4000" s="196"/>
      <c r="K4000" s="196"/>
      <c r="L4000" s="197"/>
    </row>
    <row r="4001" spans="6:12">
      <c r="F4001" s="198"/>
      <c r="G4001" s="196"/>
      <c r="H4001" s="196"/>
      <c r="I4001" s="196"/>
      <c r="J4001" s="196"/>
      <c r="K4001" s="196"/>
      <c r="L4001" s="197"/>
    </row>
    <row r="4002" spans="6:12">
      <c r="F4002" s="198"/>
      <c r="G4002" s="196"/>
      <c r="H4002" s="196"/>
      <c r="I4002" s="196"/>
      <c r="J4002" s="196"/>
      <c r="K4002" s="196"/>
      <c r="L4002" s="197"/>
    </row>
    <row r="4003" spans="6:12">
      <c r="F4003" s="198"/>
      <c r="G4003" s="196"/>
      <c r="H4003" s="196"/>
      <c r="I4003" s="196"/>
      <c r="J4003" s="196"/>
      <c r="K4003" s="196"/>
      <c r="L4003" s="197"/>
    </row>
    <row r="4004" spans="6:12">
      <c r="F4004" s="198"/>
      <c r="G4004" s="196"/>
      <c r="H4004" s="196"/>
      <c r="I4004" s="196"/>
      <c r="J4004" s="196"/>
      <c r="K4004" s="196"/>
      <c r="L4004" s="197"/>
    </row>
    <row r="4005" spans="6:12">
      <c r="F4005" s="198"/>
      <c r="G4005" s="196"/>
      <c r="H4005" s="196"/>
      <c r="I4005" s="196"/>
      <c r="J4005" s="196"/>
      <c r="K4005" s="196"/>
      <c r="L4005" s="197"/>
    </row>
    <row r="4006" spans="6:12">
      <c r="F4006" s="198"/>
      <c r="G4006" s="196"/>
      <c r="H4006" s="196"/>
      <c r="I4006" s="196"/>
      <c r="J4006" s="196"/>
      <c r="K4006" s="196"/>
      <c r="L4006" s="197"/>
    </row>
    <row r="4007" spans="6:12">
      <c r="F4007" s="198"/>
      <c r="G4007" s="196"/>
      <c r="H4007" s="196"/>
      <c r="I4007" s="196"/>
      <c r="J4007" s="196"/>
      <c r="K4007" s="196"/>
      <c r="L4007" s="197"/>
    </row>
    <row r="4008" spans="6:12">
      <c r="F4008" s="198"/>
      <c r="G4008" s="196"/>
      <c r="H4008" s="196"/>
      <c r="I4008" s="196"/>
      <c r="J4008" s="196"/>
      <c r="K4008" s="196"/>
      <c r="L4008" s="197"/>
    </row>
    <row r="4009" spans="6:12">
      <c r="F4009" s="198"/>
      <c r="G4009" s="196"/>
      <c r="H4009" s="196"/>
      <c r="I4009" s="196"/>
      <c r="J4009" s="196"/>
      <c r="K4009" s="196"/>
      <c r="L4009" s="197"/>
    </row>
    <row r="4010" spans="6:12">
      <c r="F4010" s="198"/>
      <c r="G4010" s="196"/>
      <c r="H4010" s="196"/>
      <c r="I4010" s="196"/>
      <c r="J4010" s="196"/>
      <c r="K4010" s="196"/>
      <c r="L4010" s="197"/>
    </row>
    <row r="4011" spans="6:12">
      <c r="F4011" s="198"/>
      <c r="G4011" s="196"/>
      <c r="H4011" s="196"/>
      <c r="I4011" s="196"/>
      <c r="J4011" s="196"/>
      <c r="K4011" s="196"/>
      <c r="L4011" s="197"/>
    </row>
    <row r="4012" spans="6:12">
      <c r="F4012" s="198"/>
      <c r="G4012" s="196"/>
      <c r="H4012" s="196"/>
      <c r="I4012" s="196"/>
      <c r="J4012" s="196"/>
      <c r="K4012" s="196"/>
      <c r="L4012" s="197"/>
    </row>
    <row r="4013" spans="6:12">
      <c r="F4013" s="198"/>
      <c r="G4013" s="196"/>
      <c r="H4013" s="196"/>
      <c r="I4013" s="196"/>
      <c r="J4013" s="196"/>
      <c r="K4013" s="196"/>
      <c r="L4013" s="197"/>
    </row>
    <row r="4014" spans="6:12">
      <c r="F4014" s="198"/>
      <c r="G4014" s="196"/>
      <c r="H4014" s="196"/>
      <c r="I4014" s="196"/>
      <c r="J4014" s="196"/>
      <c r="K4014" s="196"/>
      <c r="L4014" s="197"/>
    </row>
    <row r="4015" spans="6:12">
      <c r="F4015" s="198"/>
      <c r="G4015" s="196"/>
      <c r="H4015" s="196"/>
      <c r="I4015" s="196"/>
      <c r="J4015" s="196"/>
      <c r="K4015" s="196"/>
      <c r="L4015" s="197"/>
    </row>
    <row r="4016" spans="6:12">
      <c r="F4016" s="198"/>
      <c r="G4016" s="196"/>
      <c r="H4016" s="196"/>
      <c r="I4016" s="196"/>
      <c r="J4016" s="196"/>
      <c r="K4016" s="196"/>
      <c r="L4016" s="197"/>
    </row>
    <row r="4017" spans="6:12">
      <c r="F4017" s="198"/>
      <c r="G4017" s="196"/>
      <c r="H4017" s="196"/>
      <c r="I4017" s="196"/>
      <c r="J4017" s="196"/>
      <c r="K4017" s="196"/>
      <c r="L4017" s="197"/>
    </row>
    <row r="4018" spans="6:12">
      <c r="F4018" s="198"/>
      <c r="G4018" s="196"/>
      <c r="H4018" s="196"/>
      <c r="I4018" s="196"/>
      <c r="J4018" s="196"/>
      <c r="K4018" s="196"/>
      <c r="L4018" s="197"/>
    </row>
    <row r="4019" spans="6:12">
      <c r="F4019" s="198"/>
      <c r="G4019" s="196"/>
      <c r="H4019" s="196"/>
      <c r="I4019" s="196"/>
      <c r="J4019" s="196"/>
      <c r="K4019" s="196"/>
      <c r="L4019" s="197"/>
    </row>
    <row r="4020" spans="6:12">
      <c r="F4020" s="198"/>
      <c r="G4020" s="196"/>
      <c r="H4020" s="196"/>
      <c r="I4020" s="196"/>
      <c r="J4020" s="196"/>
      <c r="K4020" s="196"/>
      <c r="L4020" s="197"/>
    </row>
    <row r="4021" spans="6:12">
      <c r="F4021" s="198"/>
      <c r="G4021" s="196"/>
      <c r="H4021" s="196"/>
      <c r="I4021" s="196"/>
      <c r="J4021" s="196"/>
      <c r="K4021" s="196"/>
      <c r="L4021" s="197"/>
    </row>
    <row r="4022" spans="6:12">
      <c r="F4022" s="198"/>
      <c r="G4022" s="196"/>
      <c r="H4022" s="196"/>
      <c r="I4022" s="196"/>
      <c r="J4022" s="196"/>
      <c r="K4022" s="196"/>
      <c r="L4022" s="197"/>
    </row>
    <row r="4023" spans="6:12">
      <c r="F4023" s="198"/>
      <c r="G4023" s="196"/>
      <c r="H4023" s="196"/>
      <c r="I4023" s="196"/>
      <c r="J4023" s="196"/>
      <c r="K4023" s="196"/>
      <c r="L4023" s="197"/>
    </row>
    <row r="4024" spans="6:12">
      <c r="F4024" s="198"/>
      <c r="G4024" s="196"/>
      <c r="H4024" s="196"/>
      <c r="I4024" s="196"/>
      <c r="J4024" s="196"/>
      <c r="K4024" s="196"/>
      <c r="L4024" s="197"/>
    </row>
    <row r="4025" spans="6:12">
      <c r="F4025" s="198"/>
      <c r="G4025" s="196"/>
      <c r="H4025" s="196"/>
      <c r="I4025" s="196"/>
      <c r="J4025" s="196"/>
      <c r="K4025" s="196"/>
      <c r="L4025" s="197"/>
    </row>
    <row r="4026" spans="6:12">
      <c r="F4026" s="198"/>
      <c r="G4026" s="196"/>
      <c r="H4026" s="196"/>
      <c r="I4026" s="196"/>
      <c r="J4026" s="196"/>
      <c r="K4026" s="196"/>
      <c r="L4026" s="197"/>
    </row>
    <row r="4027" spans="6:12">
      <c r="F4027" s="198"/>
      <c r="G4027" s="196"/>
      <c r="H4027" s="196"/>
      <c r="I4027" s="196"/>
      <c r="J4027" s="196"/>
      <c r="K4027" s="196"/>
      <c r="L4027" s="197"/>
    </row>
    <row r="4028" spans="6:12">
      <c r="F4028" s="198"/>
      <c r="G4028" s="196"/>
      <c r="H4028" s="196"/>
      <c r="I4028" s="196"/>
      <c r="J4028" s="196"/>
      <c r="K4028" s="196"/>
      <c r="L4028" s="197"/>
    </row>
    <row r="4029" spans="6:12">
      <c r="F4029" s="198"/>
      <c r="G4029" s="196"/>
      <c r="H4029" s="196"/>
      <c r="I4029" s="196"/>
      <c r="J4029" s="196"/>
      <c r="K4029" s="196"/>
      <c r="L4029" s="197"/>
    </row>
    <row r="4030" spans="6:12">
      <c r="F4030" s="198"/>
      <c r="G4030" s="196"/>
      <c r="H4030" s="196"/>
      <c r="I4030" s="196"/>
      <c r="J4030" s="196"/>
      <c r="K4030" s="196"/>
      <c r="L4030" s="197"/>
    </row>
    <row r="4031" spans="6:12">
      <c r="F4031" s="198"/>
      <c r="G4031" s="196"/>
      <c r="H4031" s="196"/>
      <c r="I4031" s="196"/>
      <c r="J4031" s="196"/>
      <c r="K4031" s="196"/>
      <c r="L4031" s="197"/>
    </row>
    <row r="4032" spans="6:12">
      <c r="F4032" s="198"/>
      <c r="G4032" s="196"/>
      <c r="H4032" s="196"/>
      <c r="I4032" s="196"/>
      <c r="J4032" s="196"/>
      <c r="K4032" s="196"/>
      <c r="L4032" s="197"/>
    </row>
    <row r="4033" spans="6:12">
      <c r="F4033" s="198"/>
      <c r="G4033" s="196"/>
      <c r="H4033" s="196"/>
      <c r="I4033" s="196"/>
      <c r="J4033" s="196"/>
      <c r="K4033" s="196"/>
      <c r="L4033" s="197"/>
    </row>
    <row r="4034" spans="6:12">
      <c r="F4034" s="198"/>
      <c r="G4034" s="196"/>
      <c r="H4034" s="196"/>
      <c r="I4034" s="196"/>
      <c r="J4034" s="196"/>
      <c r="K4034" s="196"/>
      <c r="L4034" s="197"/>
    </row>
    <row r="4035" spans="6:12">
      <c r="F4035" s="198"/>
      <c r="G4035" s="196"/>
      <c r="H4035" s="196"/>
      <c r="I4035" s="196"/>
      <c r="J4035" s="196"/>
      <c r="K4035" s="196"/>
      <c r="L4035" s="197"/>
    </row>
    <row r="4036" spans="6:12">
      <c r="F4036" s="198"/>
      <c r="G4036" s="196"/>
      <c r="H4036" s="196"/>
      <c r="I4036" s="196"/>
      <c r="J4036" s="196"/>
      <c r="K4036" s="196"/>
      <c r="L4036" s="197"/>
    </row>
    <row r="4037" spans="6:12">
      <c r="F4037" s="198"/>
      <c r="G4037" s="196"/>
      <c r="H4037" s="196"/>
      <c r="I4037" s="196"/>
      <c r="J4037" s="196"/>
      <c r="K4037" s="196"/>
      <c r="L4037" s="197"/>
    </row>
    <row r="4038" spans="6:12">
      <c r="F4038" s="198"/>
      <c r="G4038" s="196"/>
      <c r="H4038" s="196"/>
      <c r="I4038" s="196"/>
      <c r="J4038" s="196"/>
      <c r="K4038" s="196"/>
      <c r="L4038" s="197"/>
    </row>
    <row r="4039" spans="6:12">
      <c r="F4039" s="198"/>
      <c r="G4039" s="196"/>
      <c r="H4039" s="196"/>
      <c r="I4039" s="196"/>
      <c r="J4039" s="196"/>
      <c r="K4039" s="196"/>
      <c r="L4039" s="197"/>
    </row>
    <row r="4040" spans="6:12">
      <c r="F4040" s="198"/>
      <c r="G4040" s="196"/>
      <c r="H4040" s="196"/>
      <c r="I4040" s="196"/>
      <c r="J4040" s="196"/>
      <c r="K4040" s="196"/>
      <c r="L4040" s="197"/>
    </row>
    <row r="4041" spans="6:12">
      <c r="F4041" s="198"/>
      <c r="G4041" s="196"/>
      <c r="H4041" s="196"/>
      <c r="I4041" s="196"/>
      <c r="J4041" s="196"/>
      <c r="K4041" s="196"/>
      <c r="L4041" s="197"/>
    </row>
    <row r="4042" spans="6:12">
      <c r="F4042" s="198"/>
      <c r="G4042" s="196"/>
      <c r="H4042" s="196"/>
      <c r="I4042" s="196"/>
      <c r="J4042" s="196"/>
      <c r="K4042" s="196"/>
      <c r="L4042" s="197"/>
    </row>
    <row r="4043" spans="6:12">
      <c r="F4043" s="198"/>
      <c r="G4043" s="196"/>
      <c r="H4043" s="196"/>
      <c r="I4043" s="196"/>
      <c r="J4043" s="196"/>
      <c r="K4043" s="196"/>
      <c r="L4043" s="197"/>
    </row>
    <row r="4044" spans="6:12">
      <c r="F4044" s="198"/>
      <c r="G4044" s="196"/>
      <c r="H4044" s="196"/>
      <c r="I4044" s="196"/>
      <c r="J4044" s="196"/>
      <c r="K4044" s="196"/>
      <c r="L4044" s="197"/>
    </row>
    <row r="4045" spans="6:12">
      <c r="F4045" s="198"/>
      <c r="G4045" s="196"/>
      <c r="H4045" s="196"/>
      <c r="I4045" s="196"/>
      <c r="J4045" s="196"/>
      <c r="K4045" s="196"/>
      <c r="L4045" s="197"/>
    </row>
    <row r="4046" spans="6:12">
      <c r="F4046" s="198"/>
      <c r="G4046" s="196"/>
      <c r="H4046" s="196"/>
      <c r="I4046" s="196"/>
      <c r="J4046" s="196"/>
      <c r="K4046" s="196"/>
      <c r="L4046" s="197"/>
    </row>
    <row r="4047" spans="6:12">
      <c r="F4047" s="198"/>
      <c r="G4047" s="196"/>
      <c r="H4047" s="196"/>
      <c r="I4047" s="196"/>
      <c r="J4047" s="196"/>
      <c r="K4047" s="196"/>
      <c r="L4047" s="197"/>
    </row>
    <row r="4048" spans="6:12">
      <c r="F4048" s="198"/>
      <c r="G4048" s="196"/>
      <c r="H4048" s="196"/>
      <c r="I4048" s="196"/>
      <c r="J4048" s="196"/>
      <c r="K4048" s="196"/>
      <c r="L4048" s="197"/>
    </row>
    <row r="4049" spans="6:12">
      <c r="F4049" s="198"/>
      <c r="G4049" s="196"/>
      <c r="H4049" s="196"/>
      <c r="I4049" s="196"/>
      <c r="J4049" s="196"/>
      <c r="K4049" s="196"/>
      <c r="L4049" s="197"/>
    </row>
    <row r="4050" spans="6:12">
      <c r="F4050" s="198"/>
      <c r="G4050" s="196"/>
      <c r="H4050" s="196"/>
      <c r="I4050" s="196"/>
      <c r="J4050" s="196"/>
      <c r="K4050" s="196"/>
      <c r="L4050" s="197"/>
    </row>
    <row r="4051" spans="6:12">
      <c r="F4051" s="198"/>
      <c r="G4051" s="196"/>
      <c r="H4051" s="196"/>
      <c r="I4051" s="196"/>
      <c r="J4051" s="196"/>
      <c r="K4051" s="196"/>
      <c r="L4051" s="197"/>
    </row>
    <row r="4052" spans="6:12">
      <c r="F4052" s="198"/>
      <c r="G4052" s="196"/>
      <c r="H4052" s="196"/>
      <c r="I4052" s="196"/>
      <c r="J4052" s="196"/>
      <c r="K4052" s="196"/>
      <c r="L4052" s="197"/>
    </row>
    <row r="4053" spans="6:12">
      <c r="F4053" s="198"/>
      <c r="G4053" s="196"/>
      <c r="H4053" s="196"/>
      <c r="I4053" s="196"/>
      <c r="J4053" s="196"/>
      <c r="K4053" s="196"/>
      <c r="L4053" s="197"/>
    </row>
    <row r="4054" spans="6:12">
      <c r="F4054" s="198"/>
      <c r="G4054" s="196"/>
      <c r="H4054" s="196"/>
      <c r="I4054" s="196"/>
      <c r="J4054" s="196"/>
      <c r="K4054" s="196"/>
      <c r="L4054" s="197"/>
    </row>
    <row r="4055" spans="6:12">
      <c r="F4055" s="198"/>
      <c r="G4055" s="196"/>
      <c r="H4055" s="196"/>
      <c r="I4055" s="196"/>
      <c r="J4055" s="196"/>
      <c r="K4055" s="196"/>
      <c r="L4055" s="197"/>
    </row>
    <row r="4056" spans="6:12">
      <c r="F4056" s="198"/>
      <c r="G4056" s="196"/>
      <c r="H4056" s="196"/>
      <c r="I4056" s="196"/>
      <c r="J4056" s="196"/>
      <c r="K4056" s="196"/>
      <c r="L4056" s="197"/>
    </row>
    <row r="4057" spans="6:12">
      <c r="F4057" s="198"/>
      <c r="G4057" s="196"/>
      <c r="H4057" s="196"/>
      <c r="I4057" s="196"/>
      <c r="J4057" s="196"/>
      <c r="K4057" s="196"/>
      <c r="L4057" s="197"/>
    </row>
    <row r="4058" spans="6:12">
      <c r="F4058" s="198"/>
      <c r="G4058" s="196"/>
      <c r="H4058" s="196"/>
      <c r="I4058" s="196"/>
      <c r="J4058" s="196"/>
      <c r="K4058" s="196"/>
      <c r="L4058" s="197"/>
    </row>
    <row r="4059" spans="6:12">
      <c r="F4059" s="198"/>
      <c r="G4059" s="196"/>
      <c r="H4059" s="196"/>
      <c r="I4059" s="196"/>
      <c r="J4059" s="196"/>
      <c r="K4059" s="196"/>
      <c r="L4059" s="197"/>
    </row>
    <row r="4060" spans="6:12">
      <c r="F4060" s="198"/>
      <c r="G4060" s="196"/>
      <c r="H4060" s="196"/>
      <c r="I4060" s="196"/>
      <c r="J4060" s="196"/>
      <c r="K4060" s="196"/>
      <c r="L4060" s="197"/>
    </row>
    <row r="4061" spans="6:12">
      <c r="F4061" s="198"/>
      <c r="G4061" s="196"/>
      <c r="H4061" s="196"/>
      <c r="I4061" s="196"/>
      <c r="J4061" s="196"/>
      <c r="K4061" s="196"/>
      <c r="L4061" s="197"/>
    </row>
    <row r="4062" spans="6:12">
      <c r="F4062" s="198"/>
      <c r="G4062" s="196"/>
      <c r="H4062" s="196"/>
      <c r="I4062" s="196"/>
      <c r="J4062" s="196"/>
      <c r="K4062" s="196"/>
      <c r="L4062" s="197"/>
    </row>
    <row r="4063" spans="6:12">
      <c r="F4063" s="198"/>
      <c r="G4063" s="196"/>
      <c r="H4063" s="196"/>
      <c r="I4063" s="196"/>
      <c r="J4063" s="196"/>
      <c r="K4063" s="196"/>
      <c r="L4063" s="197"/>
    </row>
    <row r="4064" spans="6:12">
      <c r="F4064" s="198"/>
      <c r="G4064" s="196"/>
      <c r="H4064" s="196"/>
      <c r="I4064" s="196"/>
      <c r="J4064" s="196"/>
      <c r="K4064" s="196"/>
      <c r="L4064" s="197"/>
    </row>
    <row r="4065" spans="6:12">
      <c r="F4065" s="198"/>
      <c r="G4065" s="196"/>
      <c r="H4065" s="196"/>
      <c r="I4065" s="196"/>
      <c r="J4065" s="196"/>
      <c r="K4065" s="196"/>
      <c r="L4065" s="197"/>
    </row>
    <row r="4066" spans="6:12">
      <c r="F4066" s="198"/>
      <c r="G4066" s="196"/>
      <c r="H4066" s="196"/>
      <c r="I4066" s="196"/>
      <c r="J4066" s="196"/>
      <c r="K4066" s="196"/>
      <c r="L4066" s="197"/>
    </row>
    <row r="4067" spans="6:12">
      <c r="F4067" s="198"/>
      <c r="G4067" s="196"/>
      <c r="H4067" s="196"/>
      <c r="I4067" s="196"/>
      <c r="J4067" s="196"/>
      <c r="K4067" s="196"/>
      <c r="L4067" s="197"/>
    </row>
    <row r="4068" spans="6:12">
      <c r="F4068" s="198"/>
      <c r="G4068" s="196"/>
      <c r="H4068" s="196"/>
      <c r="I4068" s="196"/>
      <c r="J4068" s="196"/>
      <c r="K4068" s="196"/>
      <c r="L4068" s="197"/>
    </row>
    <row r="4069" spans="6:12">
      <c r="F4069" s="198"/>
      <c r="G4069" s="196"/>
      <c r="H4069" s="196"/>
      <c r="I4069" s="196"/>
      <c r="J4069" s="196"/>
      <c r="K4069" s="196"/>
      <c r="L4069" s="197"/>
    </row>
    <row r="4070" spans="6:12">
      <c r="F4070" s="198"/>
      <c r="G4070" s="196"/>
      <c r="H4070" s="196"/>
      <c r="I4070" s="196"/>
      <c r="J4070" s="196"/>
      <c r="K4070" s="196"/>
      <c r="L4070" s="197"/>
    </row>
    <row r="4071" spans="6:12">
      <c r="F4071" s="198"/>
      <c r="G4071" s="196"/>
      <c r="H4071" s="196"/>
      <c r="I4071" s="196"/>
      <c r="J4071" s="196"/>
      <c r="K4071" s="196"/>
      <c r="L4071" s="197"/>
    </row>
    <row r="4072" spans="6:12">
      <c r="F4072" s="198"/>
      <c r="G4072" s="196"/>
      <c r="H4072" s="196"/>
      <c r="I4072" s="196"/>
      <c r="J4072" s="196"/>
      <c r="K4072" s="196"/>
      <c r="L4072" s="197"/>
    </row>
    <row r="4073" spans="6:12">
      <c r="F4073" s="198"/>
      <c r="G4073" s="196"/>
      <c r="H4073" s="196"/>
      <c r="I4073" s="196"/>
      <c r="J4073" s="196"/>
      <c r="K4073" s="196"/>
      <c r="L4073" s="197"/>
    </row>
    <row r="4074" spans="6:12">
      <c r="F4074" s="198"/>
      <c r="G4074" s="196"/>
      <c r="H4074" s="196"/>
      <c r="I4074" s="196"/>
      <c r="J4074" s="196"/>
      <c r="K4074" s="196"/>
      <c r="L4074" s="197"/>
    </row>
    <row r="4075" spans="6:12">
      <c r="F4075" s="198"/>
      <c r="G4075" s="196"/>
      <c r="H4075" s="196"/>
      <c r="I4075" s="196"/>
      <c r="J4075" s="196"/>
      <c r="K4075" s="196"/>
      <c r="L4075" s="197"/>
    </row>
    <row r="4076" spans="6:12">
      <c r="F4076" s="198"/>
      <c r="G4076" s="196"/>
      <c r="H4076" s="196"/>
      <c r="I4076" s="196"/>
      <c r="J4076" s="196"/>
      <c r="K4076" s="196"/>
      <c r="L4076" s="197"/>
    </row>
    <row r="4077" spans="6:12">
      <c r="F4077" s="198"/>
      <c r="G4077" s="196"/>
      <c r="H4077" s="196"/>
      <c r="I4077" s="196"/>
      <c r="J4077" s="196"/>
      <c r="K4077" s="196"/>
      <c r="L4077" s="197"/>
    </row>
    <row r="4078" spans="6:12">
      <c r="F4078" s="198"/>
      <c r="G4078" s="196"/>
      <c r="H4078" s="196"/>
      <c r="I4078" s="196"/>
      <c r="J4078" s="196"/>
      <c r="K4078" s="196"/>
      <c r="L4078" s="197"/>
    </row>
    <row r="4079" spans="6:12">
      <c r="F4079" s="198"/>
      <c r="G4079" s="196"/>
      <c r="H4079" s="196"/>
      <c r="I4079" s="196"/>
      <c r="J4079" s="196"/>
      <c r="K4079" s="196"/>
      <c r="L4079" s="197"/>
    </row>
    <row r="4080" spans="6:12">
      <c r="F4080" s="198"/>
      <c r="G4080" s="196"/>
      <c r="H4080" s="196"/>
      <c r="I4080" s="196"/>
      <c r="J4080" s="196"/>
      <c r="K4080" s="196"/>
      <c r="L4080" s="197"/>
    </row>
    <row r="4081" spans="6:12">
      <c r="F4081" s="198"/>
      <c r="G4081" s="196"/>
      <c r="H4081" s="196"/>
      <c r="I4081" s="196"/>
      <c r="J4081" s="196"/>
      <c r="K4081" s="196"/>
      <c r="L4081" s="197"/>
    </row>
    <row r="4082" spans="6:12">
      <c r="F4082" s="198"/>
      <c r="G4082" s="196"/>
      <c r="H4082" s="196"/>
      <c r="I4082" s="196"/>
      <c r="J4082" s="196"/>
      <c r="K4082" s="196"/>
      <c r="L4082" s="197"/>
    </row>
    <row r="4083" spans="6:12">
      <c r="F4083" s="198"/>
      <c r="G4083" s="196"/>
      <c r="H4083" s="196"/>
      <c r="I4083" s="196"/>
      <c r="J4083" s="196"/>
      <c r="K4083" s="196"/>
      <c r="L4083" s="197"/>
    </row>
    <row r="4084" spans="6:12">
      <c r="F4084" s="198"/>
      <c r="G4084" s="196"/>
      <c r="H4084" s="196"/>
      <c r="I4084" s="196"/>
      <c r="J4084" s="196"/>
      <c r="K4084" s="196"/>
      <c r="L4084" s="197"/>
    </row>
    <row r="4085" spans="6:12">
      <c r="F4085" s="198"/>
      <c r="G4085" s="196"/>
      <c r="H4085" s="196"/>
      <c r="I4085" s="196"/>
      <c r="J4085" s="196"/>
      <c r="K4085" s="196"/>
      <c r="L4085" s="197"/>
    </row>
    <row r="4086" spans="6:12">
      <c r="F4086" s="198"/>
      <c r="G4086" s="196"/>
      <c r="H4086" s="196"/>
      <c r="I4086" s="196"/>
      <c r="J4086" s="196"/>
      <c r="K4086" s="196"/>
      <c r="L4086" s="197"/>
    </row>
    <row r="4087" spans="6:12">
      <c r="F4087" s="198"/>
      <c r="G4087" s="196"/>
      <c r="H4087" s="196"/>
      <c r="I4087" s="196"/>
      <c r="J4087" s="196"/>
      <c r="K4087" s="196"/>
      <c r="L4087" s="197"/>
    </row>
    <row r="4088" spans="6:12">
      <c r="F4088" s="198"/>
      <c r="G4088" s="196"/>
      <c r="H4088" s="196"/>
      <c r="I4088" s="196"/>
      <c r="J4088" s="196"/>
      <c r="K4088" s="196"/>
      <c r="L4088" s="197"/>
    </row>
    <row r="4089" spans="6:12">
      <c r="F4089" s="198"/>
      <c r="G4089" s="196"/>
      <c r="H4089" s="196"/>
      <c r="I4089" s="196"/>
      <c r="J4089" s="196"/>
      <c r="K4089" s="196"/>
      <c r="L4089" s="197"/>
    </row>
    <row r="4090" spans="6:12">
      <c r="F4090" s="198"/>
      <c r="G4090" s="196"/>
      <c r="H4090" s="196"/>
      <c r="I4090" s="196"/>
      <c r="J4090" s="196"/>
      <c r="K4090" s="196"/>
      <c r="L4090" s="197"/>
    </row>
    <row r="4091" spans="6:12">
      <c r="F4091" s="198"/>
      <c r="G4091" s="196"/>
      <c r="H4091" s="196"/>
      <c r="I4091" s="196"/>
      <c r="J4091" s="196"/>
      <c r="K4091" s="196"/>
      <c r="L4091" s="197"/>
    </row>
    <row r="4092" spans="6:12">
      <c r="F4092" s="198"/>
      <c r="G4092" s="196"/>
      <c r="H4092" s="196"/>
      <c r="I4092" s="196"/>
      <c r="J4092" s="196"/>
      <c r="K4092" s="196"/>
      <c r="L4092" s="197"/>
    </row>
    <row r="4093" spans="6:12">
      <c r="F4093" s="198"/>
      <c r="G4093" s="196"/>
      <c r="H4093" s="196"/>
      <c r="I4093" s="196"/>
      <c r="J4093" s="196"/>
      <c r="K4093" s="196"/>
      <c r="L4093" s="197"/>
    </row>
    <row r="4094" spans="6:12">
      <c r="F4094" s="198"/>
      <c r="G4094" s="196"/>
      <c r="H4094" s="196"/>
      <c r="I4094" s="196"/>
      <c r="J4094" s="196"/>
      <c r="K4094" s="196"/>
      <c r="L4094" s="197"/>
    </row>
    <row r="4095" spans="6:12">
      <c r="F4095" s="198"/>
      <c r="G4095" s="196"/>
      <c r="H4095" s="196"/>
      <c r="I4095" s="196"/>
      <c r="J4095" s="196"/>
      <c r="K4095" s="196"/>
      <c r="L4095" s="197"/>
    </row>
    <row r="4096" spans="6:12">
      <c r="F4096" s="198"/>
      <c r="G4096" s="196"/>
      <c r="H4096" s="196"/>
      <c r="I4096" s="196"/>
      <c r="J4096" s="196"/>
      <c r="K4096" s="196"/>
      <c r="L4096" s="197"/>
    </row>
    <row r="4097" spans="6:12">
      <c r="F4097" s="198"/>
      <c r="G4097" s="196"/>
      <c r="H4097" s="196"/>
      <c r="I4097" s="196"/>
      <c r="J4097" s="196"/>
      <c r="K4097" s="196"/>
      <c r="L4097" s="197"/>
    </row>
    <row r="4098" spans="6:12">
      <c r="F4098" s="198"/>
      <c r="G4098" s="196"/>
      <c r="H4098" s="196"/>
      <c r="I4098" s="196"/>
      <c r="J4098" s="196"/>
      <c r="K4098" s="196"/>
      <c r="L4098" s="197"/>
    </row>
    <row r="4099" spans="6:12">
      <c r="F4099" s="198"/>
      <c r="G4099" s="196"/>
      <c r="H4099" s="196"/>
      <c r="I4099" s="196"/>
      <c r="J4099" s="196"/>
      <c r="K4099" s="196"/>
      <c r="L4099" s="197"/>
    </row>
    <row r="4100" spans="6:12">
      <c r="F4100" s="198"/>
      <c r="G4100" s="196"/>
      <c r="H4100" s="196"/>
      <c r="I4100" s="196"/>
      <c r="J4100" s="196"/>
      <c r="K4100" s="196"/>
      <c r="L4100" s="197"/>
    </row>
    <row r="4101" spans="6:12">
      <c r="F4101" s="198"/>
      <c r="G4101" s="196"/>
      <c r="H4101" s="196"/>
      <c r="I4101" s="196"/>
      <c r="J4101" s="196"/>
      <c r="K4101" s="196"/>
      <c r="L4101" s="197"/>
    </row>
    <row r="4102" spans="6:12">
      <c r="F4102" s="198"/>
      <c r="G4102" s="196"/>
      <c r="H4102" s="196"/>
      <c r="I4102" s="196"/>
      <c r="J4102" s="196"/>
      <c r="K4102" s="196"/>
      <c r="L4102" s="197"/>
    </row>
    <row r="4103" spans="6:12">
      <c r="F4103" s="198"/>
      <c r="G4103" s="196"/>
      <c r="H4103" s="196"/>
      <c r="I4103" s="196"/>
      <c r="J4103" s="196"/>
      <c r="K4103" s="196"/>
      <c r="L4103" s="197"/>
    </row>
    <row r="4104" spans="6:12">
      <c r="F4104" s="198"/>
      <c r="G4104" s="196"/>
      <c r="H4104" s="196"/>
      <c r="I4104" s="196"/>
      <c r="J4104" s="196"/>
      <c r="K4104" s="196"/>
      <c r="L4104" s="197"/>
    </row>
    <row r="4105" spans="6:12">
      <c r="F4105" s="198"/>
      <c r="G4105" s="196"/>
      <c r="H4105" s="196"/>
      <c r="I4105" s="196"/>
      <c r="J4105" s="196"/>
      <c r="K4105" s="196"/>
      <c r="L4105" s="197"/>
    </row>
    <row r="4106" spans="6:12">
      <c r="F4106" s="198"/>
      <c r="G4106" s="196"/>
      <c r="H4106" s="196"/>
      <c r="I4106" s="196"/>
      <c r="J4106" s="196"/>
      <c r="K4106" s="196"/>
      <c r="L4106" s="197"/>
    </row>
    <row r="4107" spans="6:12">
      <c r="F4107" s="198"/>
      <c r="G4107" s="196"/>
      <c r="H4107" s="196"/>
      <c r="I4107" s="196"/>
      <c r="J4107" s="196"/>
      <c r="K4107" s="196"/>
      <c r="L4107" s="197"/>
    </row>
    <row r="4108" spans="6:12">
      <c r="F4108" s="198"/>
      <c r="G4108" s="196"/>
      <c r="H4108" s="196"/>
      <c r="I4108" s="196"/>
      <c r="J4108" s="196"/>
      <c r="K4108" s="196"/>
      <c r="L4108" s="197"/>
    </row>
    <row r="4109" spans="6:12">
      <c r="F4109" s="198"/>
      <c r="G4109" s="196"/>
      <c r="H4109" s="196"/>
      <c r="I4109" s="196"/>
      <c r="J4109" s="196"/>
      <c r="K4109" s="196"/>
      <c r="L4109" s="197"/>
    </row>
    <row r="4110" spans="6:12">
      <c r="F4110" s="198"/>
      <c r="G4110" s="196"/>
      <c r="H4110" s="196"/>
      <c r="I4110" s="196"/>
      <c r="J4110" s="196"/>
      <c r="K4110" s="196"/>
      <c r="L4110" s="197"/>
    </row>
    <row r="4111" spans="6:12">
      <c r="F4111" s="198"/>
      <c r="G4111" s="196"/>
      <c r="H4111" s="196"/>
      <c r="I4111" s="196"/>
      <c r="J4111" s="196"/>
      <c r="K4111" s="196"/>
      <c r="L4111" s="197"/>
    </row>
    <row r="4112" spans="6:12">
      <c r="F4112" s="198"/>
      <c r="G4112" s="196"/>
      <c r="H4112" s="196"/>
      <c r="I4112" s="196"/>
      <c r="J4112" s="196"/>
      <c r="K4112" s="196"/>
      <c r="L4112" s="197"/>
    </row>
    <row r="4113" spans="6:12">
      <c r="F4113" s="198"/>
      <c r="G4113" s="196"/>
      <c r="H4113" s="196"/>
      <c r="I4113" s="196"/>
      <c r="J4113" s="196"/>
      <c r="K4113" s="196"/>
      <c r="L4113" s="197"/>
    </row>
    <row r="4114" spans="6:12">
      <c r="F4114" s="198"/>
      <c r="G4114" s="196"/>
      <c r="H4114" s="196"/>
      <c r="I4114" s="196"/>
      <c r="J4114" s="196"/>
      <c r="K4114" s="196"/>
      <c r="L4114" s="197"/>
    </row>
    <row r="4115" spans="6:12">
      <c r="F4115" s="198"/>
      <c r="G4115" s="196"/>
      <c r="H4115" s="196"/>
      <c r="I4115" s="196"/>
      <c r="J4115" s="196"/>
      <c r="K4115" s="196"/>
      <c r="L4115" s="197"/>
    </row>
    <row r="4116" spans="6:12">
      <c r="F4116" s="198"/>
      <c r="G4116" s="196"/>
      <c r="H4116" s="196"/>
      <c r="I4116" s="196"/>
      <c r="J4116" s="196"/>
      <c r="K4116" s="196"/>
      <c r="L4116" s="197"/>
    </row>
    <row r="4117" spans="6:12">
      <c r="F4117" s="198"/>
      <c r="G4117" s="196"/>
      <c r="H4117" s="196"/>
      <c r="I4117" s="196"/>
      <c r="J4117" s="196"/>
      <c r="K4117" s="196"/>
      <c r="L4117" s="197"/>
    </row>
    <row r="4118" spans="6:12">
      <c r="F4118" s="198"/>
      <c r="G4118" s="196"/>
      <c r="H4118" s="196"/>
      <c r="I4118" s="196"/>
      <c r="J4118" s="196"/>
      <c r="K4118" s="196"/>
      <c r="L4118" s="197"/>
    </row>
    <row r="4119" spans="6:12">
      <c r="F4119" s="198"/>
      <c r="G4119" s="196"/>
      <c r="H4119" s="196"/>
      <c r="I4119" s="196"/>
      <c r="J4119" s="196"/>
      <c r="K4119" s="196"/>
      <c r="L4119" s="197"/>
    </row>
    <row r="4120" spans="6:12">
      <c r="F4120" s="198"/>
      <c r="G4120" s="196"/>
      <c r="H4120" s="196"/>
      <c r="I4120" s="196"/>
      <c r="J4120" s="196"/>
      <c r="K4120" s="196"/>
      <c r="L4120" s="197"/>
    </row>
    <row r="4121" spans="6:12">
      <c r="F4121" s="198"/>
      <c r="G4121" s="196"/>
      <c r="H4121" s="196"/>
      <c r="I4121" s="196"/>
      <c r="J4121" s="196"/>
      <c r="K4121" s="196"/>
      <c r="L4121" s="197"/>
    </row>
    <row r="4122" spans="6:12">
      <c r="F4122" s="198"/>
      <c r="G4122" s="196"/>
      <c r="H4122" s="196"/>
      <c r="I4122" s="196"/>
      <c r="J4122" s="196"/>
      <c r="K4122" s="196"/>
      <c r="L4122" s="197"/>
    </row>
    <row r="4123" spans="6:12">
      <c r="F4123" s="198"/>
      <c r="G4123" s="196"/>
      <c r="H4123" s="196"/>
      <c r="I4123" s="196"/>
      <c r="J4123" s="196"/>
      <c r="K4123" s="196"/>
      <c r="L4123" s="197"/>
    </row>
    <row r="4124" spans="6:12">
      <c r="F4124" s="198"/>
      <c r="G4124" s="196"/>
      <c r="H4124" s="196"/>
      <c r="I4124" s="196"/>
      <c r="J4124" s="196"/>
      <c r="K4124" s="196"/>
      <c r="L4124" s="197"/>
    </row>
    <row r="4125" spans="6:12">
      <c r="F4125" s="198"/>
      <c r="G4125" s="196"/>
      <c r="H4125" s="196"/>
      <c r="I4125" s="196"/>
      <c r="J4125" s="196"/>
      <c r="K4125" s="196"/>
      <c r="L4125" s="197"/>
    </row>
    <row r="4126" spans="6:12">
      <c r="F4126" s="198"/>
      <c r="G4126" s="196"/>
      <c r="H4126" s="196"/>
      <c r="I4126" s="196"/>
      <c r="J4126" s="196"/>
      <c r="K4126" s="196"/>
      <c r="L4126" s="197"/>
    </row>
    <row r="4127" spans="6:12">
      <c r="F4127" s="198"/>
      <c r="G4127" s="196"/>
      <c r="H4127" s="196"/>
      <c r="I4127" s="196"/>
      <c r="J4127" s="196"/>
      <c r="K4127" s="196"/>
      <c r="L4127" s="197"/>
    </row>
    <row r="4128" spans="6:12">
      <c r="F4128" s="198"/>
      <c r="G4128" s="196"/>
      <c r="H4128" s="196"/>
      <c r="I4128" s="196"/>
      <c r="J4128" s="196"/>
      <c r="K4128" s="196"/>
      <c r="L4128" s="197"/>
    </row>
    <row r="4129" spans="6:12">
      <c r="F4129" s="198"/>
      <c r="G4129" s="196"/>
      <c r="H4129" s="196"/>
      <c r="I4129" s="196"/>
      <c r="J4129" s="196"/>
      <c r="K4129" s="196"/>
      <c r="L4129" s="197"/>
    </row>
    <row r="4130" spans="6:12">
      <c r="F4130" s="198"/>
      <c r="G4130" s="196"/>
      <c r="H4130" s="196"/>
      <c r="I4130" s="196"/>
      <c r="J4130" s="196"/>
      <c r="K4130" s="196"/>
      <c r="L4130" s="197"/>
    </row>
    <row r="4131" spans="6:12">
      <c r="F4131" s="198"/>
      <c r="G4131" s="196"/>
      <c r="H4131" s="196"/>
      <c r="I4131" s="196"/>
      <c r="J4131" s="196"/>
      <c r="K4131" s="196"/>
      <c r="L4131" s="197"/>
    </row>
    <row r="4132" spans="6:12">
      <c r="F4132" s="198"/>
      <c r="G4132" s="196"/>
      <c r="H4132" s="196"/>
      <c r="I4132" s="196"/>
      <c r="J4132" s="196"/>
      <c r="K4132" s="196"/>
      <c r="L4132" s="197"/>
    </row>
    <row r="4133" spans="6:12">
      <c r="F4133" s="198"/>
      <c r="G4133" s="196"/>
      <c r="H4133" s="196"/>
      <c r="I4133" s="196"/>
      <c r="J4133" s="196"/>
      <c r="K4133" s="196"/>
      <c r="L4133" s="197"/>
    </row>
    <row r="4134" spans="6:12">
      <c r="F4134" s="198"/>
      <c r="G4134" s="196"/>
      <c r="H4134" s="196"/>
      <c r="I4134" s="196"/>
      <c r="J4134" s="196"/>
      <c r="K4134" s="196"/>
      <c r="L4134" s="197"/>
    </row>
    <row r="4135" spans="6:12">
      <c r="F4135" s="198"/>
      <c r="G4135" s="196"/>
      <c r="H4135" s="196"/>
      <c r="I4135" s="196"/>
      <c r="J4135" s="196"/>
      <c r="K4135" s="196"/>
      <c r="L4135" s="197"/>
    </row>
    <row r="4136" spans="6:12">
      <c r="F4136" s="198"/>
      <c r="G4136" s="196"/>
      <c r="H4136" s="196"/>
      <c r="I4136" s="196"/>
      <c r="J4136" s="196"/>
      <c r="K4136" s="196"/>
      <c r="L4136" s="197"/>
    </row>
    <row r="4137" spans="6:12">
      <c r="F4137" s="198"/>
      <c r="G4137" s="196"/>
      <c r="H4137" s="196"/>
      <c r="I4137" s="196"/>
      <c r="J4137" s="196"/>
      <c r="K4137" s="196"/>
      <c r="L4137" s="197"/>
    </row>
    <row r="4138" spans="6:12">
      <c r="F4138" s="198"/>
      <c r="G4138" s="196"/>
      <c r="H4138" s="196"/>
      <c r="I4138" s="196"/>
      <c r="J4138" s="196"/>
      <c r="K4138" s="196"/>
      <c r="L4138" s="197"/>
    </row>
    <row r="4139" spans="6:12">
      <c r="F4139" s="198"/>
      <c r="G4139" s="196"/>
      <c r="H4139" s="196"/>
      <c r="I4139" s="196"/>
      <c r="J4139" s="196"/>
      <c r="K4139" s="196"/>
      <c r="L4139" s="197"/>
    </row>
    <row r="4140" spans="6:12">
      <c r="F4140" s="198"/>
      <c r="G4140" s="196"/>
      <c r="H4140" s="196"/>
      <c r="I4140" s="196"/>
      <c r="J4140" s="196"/>
      <c r="K4140" s="196"/>
      <c r="L4140" s="197"/>
    </row>
    <row r="4141" spans="6:12">
      <c r="F4141" s="198"/>
      <c r="G4141" s="196"/>
      <c r="H4141" s="196"/>
      <c r="I4141" s="196"/>
      <c r="J4141" s="196"/>
      <c r="K4141" s="196"/>
      <c r="L4141" s="197"/>
    </row>
    <row r="4142" spans="6:12">
      <c r="F4142" s="198"/>
      <c r="G4142" s="196"/>
      <c r="H4142" s="196"/>
      <c r="I4142" s="196"/>
      <c r="J4142" s="196"/>
      <c r="K4142" s="196"/>
      <c r="L4142" s="197"/>
    </row>
    <row r="4143" spans="6:12">
      <c r="F4143" s="198"/>
      <c r="G4143" s="196"/>
      <c r="H4143" s="196"/>
      <c r="I4143" s="196"/>
      <c r="J4143" s="196"/>
      <c r="K4143" s="196"/>
      <c r="L4143" s="197"/>
    </row>
    <row r="4144" spans="6:12">
      <c r="F4144" s="198"/>
      <c r="G4144" s="196"/>
      <c r="H4144" s="196"/>
      <c r="I4144" s="196"/>
      <c r="J4144" s="196"/>
      <c r="K4144" s="196"/>
      <c r="L4144" s="197"/>
    </row>
    <row r="4145" spans="6:12">
      <c r="F4145" s="198"/>
      <c r="G4145" s="196"/>
      <c r="H4145" s="196"/>
      <c r="I4145" s="196"/>
      <c r="J4145" s="196"/>
      <c r="K4145" s="196"/>
      <c r="L4145" s="197"/>
    </row>
    <row r="4146" spans="6:12">
      <c r="F4146" s="198"/>
      <c r="G4146" s="196"/>
      <c r="H4146" s="196"/>
      <c r="I4146" s="196"/>
      <c r="J4146" s="196"/>
      <c r="K4146" s="196"/>
      <c r="L4146" s="197"/>
    </row>
    <row r="4147" spans="6:12">
      <c r="F4147" s="198"/>
      <c r="G4147" s="196"/>
      <c r="H4147" s="196"/>
      <c r="I4147" s="196"/>
      <c r="J4147" s="196"/>
      <c r="K4147" s="196"/>
      <c r="L4147" s="197"/>
    </row>
    <row r="4148" spans="6:12">
      <c r="F4148" s="198"/>
      <c r="G4148" s="196"/>
      <c r="H4148" s="196"/>
      <c r="I4148" s="196"/>
      <c r="J4148" s="196"/>
      <c r="K4148" s="196"/>
      <c r="L4148" s="197"/>
    </row>
    <row r="4149" spans="6:12">
      <c r="F4149" s="198"/>
      <c r="G4149" s="196"/>
      <c r="H4149" s="196"/>
      <c r="I4149" s="196"/>
      <c r="J4149" s="196"/>
      <c r="K4149" s="196"/>
      <c r="L4149" s="197"/>
    </row>
    <row r="4150" spans="6:12">
      <c r="F4150" s="198"/>
      <c r="G4150" s="196"/>
      <c r="H4150" s="196"/>
      <c r="I4150" s="196"/>
      <c r="J4150" s="196"/>
      <c r="K4150" s="196"/>
      <c r="L4150" s="197"/>
    </row>
    <row r="4151" spans="6:12">
      <c r="F4151" s="198"/>
      <c r="G4151" s="196"/>
      <c r="H4151" s="196"/>
      <c r="I4151" s="196"/>
      <c r="J4151" s="196"/>
      <c r="K4151" s="196"/>
      <c r="L4151" s="197"/>
    </row>
    <row r="4152" spans="6:12">
      <c r="F4152" s="198"/>
      <c r="G4152" s="196"/>
      <c r="H4152" s="196"/>
      <c r="I4152" s="196"/>
      <c r="J4152" s="196"/>
      <c r="K4152" s="196"/>
      <c r="L4152" s="197"/>
    </row>
    <row r="4153" spans="6:12">
      <c r="F4153" s="198"/>
      <c r="G4153" s="196"/>
      <c r="H4153" s="196"/>
      <c r="I4153" s="196"/>
      <c r="J4153" s="196"/>
      <c r="K4153" s="196"/>
      <c r="L4153" s="197"/>
    </row>
    <row r="4154" spans="6:12">
      <c r="F4154" s="198"/>
      <c r="G4154" s="196"/>
      <c r="H4154" s="196"/>
      <c r="I4154" s="196"/>
      <c r="J4154" s="196"/>
      <c r="K4154" s="196"/>
      <c r="L4154" s="197"/>
    </row>
    <row r="4155" spans="6:12">
      <c r="F4155" s="198"/>
      <c r="G4155" s="196"/>
      <c r="H4155" s="196"/>
      <c r="I4155" s="196"/>
      <c r="J4155" s="196"/>
      <c r="K4155" s="196"/>
      <c r="L4155" s="197"/>
    </row>
    <row r="4156" spans="6:12">
      <c r="F4156" s="198"/>
      <c r="G4156" s="196"/>
      <c r="H4156" s="196"/>
      <c r="I4156" s="196"/>
      <c r="J4156" s="196"/>
      <c r="K4156" s="196"/>
      <c r="L4156" s="197"/>
    </row>
    <row r="4157" spans="6:12">
      <c r="F4157" s="198"/>
      <c r="G4157" s="196"/>
      <c r="H4157" s="196"/>
      <c r="I4157" s="196"/>
      <c r="J4157" s="196"/>
      <c r="K4157" s="196"/>
      <c r="L4157" s="197"/>
    </row>
    <row r="4158" spans="6:12">
      <c r="F4158" s="198"/>
      <c r="G4158" s="196"/>
      <c r="H4158" s="196"/>
      <c r="I4158" s="196"/>
      <c r="J4158" s="196"/>
      <c r="K4158" s="196"/>
      <c r="L4158" s="197"/>
    </row>
    <row r="4159" spans="6:12">
      <c r="F4159" s="198"/>
      <c r="G4159" s="196"/>
      <c r="H4159" s="196"/>
      <c r="I4159" s="196"/>
      <c r="J4159" s="196"/>
      <c r="K4159" s="196"/>
      <c r="L4159" s="197"/>
    </row>
    <row r="4160" spans="6:12">
      <c r="F4160" s="198"/>
      <c r="G4160" s="196"/>
      <c r="H4160" s="196"/>
      <c r="I4160" s="196"/>
      <c r="J4160" s="196"/>
      <c r="K4160" s="196"/>
      <c r="L4160" s="197"/>
    </row>
    <row r="4161" spans="6:12">
      <c r="F4161" s="198"/>
      <c r="G4161" s="196"/>
      <c r="H4161" s="196"/>
      <c r="I4161" s="196"/>
      <c r="J4161" s="196"/>
      <c r="K4161" s="196"/>
      <c r="L4161" s="197"/>
    </row>
    <row r="4162" spans="6:12">
      <c r="F4162" s="198"/>
      <c r="G4162" s="196"/>
      <c r="H4162" s="196"/>
      <c r="I4162" s="196"/>
      <c r="J4162" s="196"/>
      <c r="K4162" s="196"/>
      <c r="L4162" s="197"/>
    </row>
    <row r="4163" spans="6:12">
      <c r="F4163" s="198"/>
      <c r="G4163" s="196"/>
      <c r="H4163" s="196"/>
      <c r="I4163" s="196"/>
      <c r="J4163" s="196"/>
      <c r="K4163" s="196"/>
      <c r="L4163" s="197"/>
    </row>
    <row r="4164" spans="6:12">
      <c r="F4164" s="198"/>
      <c r="G4164" s="196"/>
      <c r="H4164" s="196"/>
      <c r="I4164" s="196"/>
      <c r="J4164" s="196"/>
      <c r="K4164" s="196"/>
      <c r="L4164" s="197"/>
    </row>
    <row r="4165" spans="6:12">
      <c r="F4165" s="198"/>
      <c r="G4165" s="196"/>
      <c r="H4165" s="196"/>
      <c r="I4165" s="196"/>
      <c r="J4165" s="196"/>
      <c r="K4165" s="196"/>
      <c r="L4165" s="197"/>
    </row>
    <row r="4166" spans="6:12">
      <c r="F4166" s="198"/>
      <c r="G4166" s="196"/>
      <c r="H4166" s="196"/>
      <c r="I4166" s="196"/>
      <c r="J4166" s="196"/>
      <c r="K4166" s="196"/>
      <c r="L4166" s="197"/>
    </row>
    <row r="4167" spans="6:12">
      <c r="F4167" s="198"/>
      <c r="G4167" s="196"/>
      <c r="H4167" s="196"/>
      <c r="I4167" s="196"/>
      <c r="J4167" s="196"/>
      <c r="K4167" s="196"/>
      <c r="L4167" s="197"/>
    </row>
    <row r="4168" spans="6:12">
      <c r="F4168" s="198"/>
      <c r="G4168" s="196"/>
      <c r="H4168" s="196"/>
      <c r="I4168" s="196"/>
      <c r="J4168" s="196"/>
      <c r="K4168" s="196"/>
      <c r="L4168" s="197"/>
    </row>
    <row r="4169" spans="6:12">
      <c r="F4169" s="198"/>
      <c r="G4169" s="196"/>
      <c r="H4169" s="196"/>
      <c r="I4169" s="196"/>
      <c r="J4169" s="196"/>
      <c r="K4169" s="196"/>
      <c r="L4169" s="197"/>
    </row>
    <row r="4170" spans="6:12">
      <c r="F4170" s="198"/>
      <c r="G4170" s="196"/>
      <c r="H4170" s="196"/>
      <c r="I4170" s="196"/>
      <c r="J4170" s="196"/>
      <c r="K4170" s="196"/>
      <c r="L4170" s="197"/>
    </row>
    <row r="4171" spans="6:12">
      <c r="F4171" s="198"/>
      <c r="G4171" s="196"/>
      <c r="H4171" s="196"/>
      <c r="I4171" s="196"/>
      <c r="J4171" s="196"/>
      <c r="K4171" s="196"/>
      <c r="L4171" s="197"/>
    </row>
    <row r="4172" spans="6:12">
      <c r="F4172" s="198"/>
      <c r="G4172" s="196"/>
      <c r="H4172" s="196"/>
      <c r="I4172" s="196"/>
      <c r="J4172" s="196"/>
      <c r="K4172" s="196"/>
      <c r="L4172" s="197"/>
    </row>
    <row r="4173" spans="6:12">
      <c r="F4173" s="198"/>
      <c r="G4173" s="196"/>
      <c r="H4173" s="196"/>
      <c r="I4173" s="196"/>
      <c r="J4173" s="196"/>
      <c r="K4173" s="196"/>
      <c r="L4173" s="197"/>
    </row>
    <row r="4174" spans="6:12">
      <c r="F4174" s="198"/>
      <c r="G4174" s="196"/>
      <c r="H4174" s="196"/>
      <c r="I4174" s="196"/>
      <c r="J4174" s="196"/>
      <c r="K4174" s="196"/>
      <c r="L4174" s="197"/>
    </row>
    <row r="4175" spans="6:12">
      <c r="F4175" s="198"/>
      <c r="G4175" s="196"/>
      <c r="H4175" s="196"/>
      <c r="I4175" s="196"/>
      <c r="J4175" s="196"/>
      <c r="K4175" s="196"/>
      <c r="L4175" s="197"/>
    </row>
    <row r="4176" spans="6:12">
      <c r="F4176" s="198"/>
      <c r="G4176" s="196"/>
      <c r="H4176" s="196"/>
      <c r="I4176" s="196"/>
      <c r="J4176" s="196"/>
      <c r="K4176" s="196"/>
      <c r="L4176" s="197"/>
    </row>
    <row r="4177" spans="6:12">
      <c r="F4177" s="198"/>
      <c r="G4177" s="196"/>
      <c r="H4177" s="196"/>
      <c r="I4177" s="196"/>
      <c r="J4177" s="196"/>
      <c r="K4177" s="196"/>
      <c r="L4177" s="197"/>
    </row>
    <row r="4178" spans="6:12">
      <c r="F4178" s="198"/>
      <c r="G4178" s="196"/>
      <c r="H4178" s="196"/>
      <c r="I4178" s="196"/>
      <c r="J4178" s="196"/>
      <c r="K4178" s="196"/>
      <c r="L4178" s="197"/>
    </row>
    <row r="4179" spans="6:12">
      <c r="F4179" s="198"/>
      <c r="G4179" s="196"/>
      <c r="H4179" s="196"/>
      <c r="I4179" s="196"/>
      <c r="J4179" s="196"/>
      <c r="K4179" s="196"/>
      <c r="L4179" s="197"/>
    </row>
    <row r="4180" spans="6:12">
      <c r="F4180" s="198"/>
      <c r="G4180" s="196"/>
      <c r="H4180" s="196"/>
      <c r="I4180" s="196"/>
      <c r="J4180" s="196"/>
      <c r="K4180" s="196"/>
      <c r="L4180" s="197"/>
    </row>
    <row r="4181" spans="6:12">
      <c r="F4181" s="198"/>
      <c r="G4181" s="196"/>
      <c r="H4181" s="196"/>
      <c r="I4181" s="196"/>
      <c r="J4181" s="196"/>
      <c r="K4181" s="196"/>
      <c r="L4181" s="197"/>
    </row>
    <row r="4182" spans="6:12">
      <c r="F4182" s="198"/>
      <c r="G4182" s="196"/>
      <c r="H4182" s="196"/>
      <c r="I4182" s="196"/>
      <c r="J4182" s="196"/>
      <c r="K4182" s="196"/>
      <c r="L4182" s="197"/>
    </row>
    <row r="4183" spans="6:12">
      <c r="F4183" s="198"/>
      <c r="G4183" s="196"/>
      <c r="H4183" s="196"/>
      <c r="I4183" s="196"/>
      <c r="J4183" s="196"/>
      <c r="K4183" s="196"/>
      <c r="L4183" s="197"/>
    </row>
    <row r="4184" spans="6:12">
      <c r="F4184" s="198"/>
      <c r="G4184" s="196"/>
      <c r="H4184" s="196"/>
      <c r="I4184" s="196"/>
      <c r="J4184" s="196"/>
      <c r="K4184" s="196"/>
      <c r="L4184" s="197"/>
    </row>
    <row r="4185" spans="6:12">
      <c r="F4185" s="198"/>
      <c r="G4185" s="196"/>
      <c r="H4185" s="196"/>
      <c r="I4185" s="196"/>
      <c r="J4185" s="196"/>
      <c r="K4185" s="196"/>
      <c r="L4185" s="197"/>
    </row>
    <row r="4186" spans="6:12">
      <c r="F4186" s="198"/>
      <c r="G4186" s="196"/>
      <c r="H4186" s="196"/>
      <c r="I4186" s="196"/>
      <c r="J4186" s="196"/>
      <c r="K4186" s="196"/>
      <c r="L4186" s="197"/>
    </row>
    <row r="4187" spans="6:12">
      <c r="F4187" s="198"/>
      <c r="G4187" s="196"/>
      <c r="H4187" s="196"/>
      <c r="I4187" s="196"/>
      <c r="J4187" s="196"/>
      <c r="K4187" s="196"/>
      <c r="L4187" s="197"/>
    </row>
    <row r="4188" spans="6:12">
      <c r="F4188" s="198"/>
      <c r="G4188" s="196"/>
      <c r="H4188" s="196"/>
      <c r="I4188" s="196"/>
      <c r="J4188" s="196"/>
      <c r="K4188" s="196"/>
      <c r="L4188" s="197"/>
    </row>
    <row r="4189" spans="6:12">
      <c r="F4189" s="198"/>
      <c r="G4189" s="196"/>
      <c r="H4189" s="196"/>
      <c r="I4189" s="196"/>
      <c r="J4189" s="196"/>
      <c r="K4189" s="196"/>
      <c r="L4189" s="197"/>
    </row>
    <row r="4190" spans="6:12">
      <c r="F4190" s="198"/>
      <c r="G4190" s="196"/>
      <c r="H4190" s="196"/>
      <c r="I4190" s="196"/>
      <c r="J4190" s="196"/>
      <c r="K4190" s="196"/>
      <c r="L4190" s="197"/>
    </row>
    <row r="4191" spans="6:12">
      <c r="F4191" s="198"/>
      <c r="G4191" s="196"/>
      <c r="H4191" s="196"/>
      <c r="I4191" s="196"/>
      <c r="J4191" s="196"/>
      <c r="K4191" s="196"/>
      <c r="L4191" s="197"/>
    </row>
    <row r="4192" spans="6:12">
      <c r="F4192" s="198"/>
      <c r="G4192" s="196"/>
      <c r="H4192" s="196"/>
      <c r="I4192" s="196"/>
      <c r="J4192" s="196"/>
      <c r="K4192" s="196"/>
      <c r="L4192" s="197"/>
    </row>
    <row r="4193" spans="6:12">
      <c r="F4193" s="198"/>
      <c r="G4193" s="196"/>
      <c r="H4193" s="196"/>
      <c r="I4193" s="196"/>
      <c r="J4193" s="196"/>
      <c r="K4193" s="196"/>
      <c r="L4193" s="197"/>
    </row>
    <row r="4194" spans="6:12">
      <c r="F4194" s="198"/>
      <c r="G4194" s="196"/>
      <c r="H4194" s="196"/>
      <c r="I4194" s="196"/>
      <c r="J4194" s="196"/>
      <c r="K4194" s="196"/>
      <c r="L4194" s="197"/>
    </row>
    <row r="4195" spans="6:12">
      <c r="F4195" s="198"/>
      <c r="G4195" s="196"/>
      <c r="H4195" s="196"/>
      <c r="I4195" s="196"/>
      <c r="J4195" s="196"/>
      <c r="K4195" s="196"/>
      <c r="L4195" s="197"/>
    </row>
    <row r="4196" spans="6:12">
      <c r="F4196" s="198"/>
      <c r="G4196" s="196"/>
      <c r="H4196" s="196"/>
      <c r="I4196" s="196"/>
      <c r="J4196" s="196"/>
      <c r="K4196" s="196"/>
      <c r="L4196" s="197"/>
    </row>
    <row r="4197" spans="6:12">
      <c r="F4197" s="198"/>
      <c r="G4197" s="196"/>
      <c r="H4197" s="196"/>
      <c r="I4197" s="196"/>
      <c r="J4197" s="196"/>
      <c r="K4197" s="196"/>
      <c r="L4197" s="197"/>
    </row>
    <row r="4198" spans="6:12">
      <c r="F4198" s="198"/>
      <c r="G4198" s="196"/>
      <c r="H4198" s="196"/>
      <c r="I4198" s="196"/>
      <c r="J4198" s="196"/>
      <c r="K4198" s="196"/>
      <c r="L4198" s="197"/>
    </row>
    <row r="4199" spans="6:12">
      <c r="F4199" s="198"/>
      <c r="G4199" s="196"/>
      <c r="H4199" s="196"/>
      <c r="I4199" s="196"/>
      <c r="J4199" s="196"/>
      <c r="K4199" s="196"/>
      <c r="L4199" s="197"/>
    </row>
    <row r="4200" spans="6:12">
      <c r="F4200" s="198"/>
      <c r="G4200" s="196"/>
      <c r="H4200" s="196"/>
      <c r="I4200" s="196"/>
      <c r="J4200" s="196"/>
      <c r="K4200" s="196"/>
      <c r="L4200" s="197"/>
    </row>
    <row r="4201" spans="6:12">
      <c r="F4201" s="198"/>
      <c r="G4201" s="196"/>
      <c r="H4201" s="196"/>
      <c r="I4201" s="196"/>
      <c r="J4201" s="196"/>
      <c r="K4201" s="196"/>
      <c r="L4201" s="197"/>
    </row>
    <row r="4202" spans="6:12">
      <c r="F4202" s="198"/>
      <c r="G4202" s="196"/>
      <c r="H4202" s="196"/>
      <c r="I4202" s="196"/>
      <c r="J4202" s="196"/>
      <c r="K4202" s="196"/>
      <c r="L4202" s="197"/>
    </row>
    <row r="4203" spans="6:12">
      <c r="F4203" s="198"/>
      <c r="G4203" s="196"/>
      <c r="H4203" s="196"/>
      <c r="I4203" s="196"/>
      <c r="J4203" s="196"/>
      <c r="K4203" s="196"/>
      <c r="L4203" s="197"/>
    </row>
    <row r="4204" spans="6:12">
      <c r="F4204" s="198"/>
      <c r="G4204" s="196"/>
      <c r="H4204" s="196"/>
      <c r="I4204" s="196"/>
      <c r="J4204" s="196"/>
      <c r="K4204" s="196"/>
      <c r="L4204" s="197"/>
    </row>
    <row r="4205" spans="6:12">
      <c r="F4205" s="198"/>
      <c r="G4205" s="196"/>
      <c r="H4205" s="196"/>
      <c r="I4205" s="196"/>
      <c r="J4205" s="196"/>
      <c r="K4205" s="196"/>
      <c r="L4205" s="197"/>
    </row>
    <row r="4206" spans="6:12">
      <c r="F4206" s="198"/>
      <c r="G4206" s="196"/>
      <c r="H4206" s="196"/>
      <c r="I4206" s="196"/>
      <c r="J4206" s="196"/>
      <c r="K4206" s="196"/>
      <c r="L4206" s="197"/>
    </row>
    <row r="4207" spans="6:12">
      <c r="F4207" s="198"/>
      <c r="G4207" s="196"/>
      <c r="H4207" s="196"/>
      <c r="I4207" s="196"/>
      <c r="J4207" s="196"/>
      <c r="K4207" s="196"/>
      <c r="L4207" s="197"/>
    </row>
    <row r="4208" spans="6:12">
      <c r="F4208" s="198"/>
      <c r="G4208" s="196"/>
      <c r="H4208" s="196"/>
      <c r="I4208" s="196"/>
      <c r="J4208" s="196"/>
      <c r="K4208" s="196"/>
      <c r="L4208" s="197"/>
    </row>
    <row r="4209" spans="6:12">
      <c r="F4209" s="198"/>
      <c r="G4209" s="196"/>
      <c r="H4209" s="196"/>
      <c r="I4209" s="196"/>
      <c r="J4209" s="196"/>
      <c r="K4209" s="196"/>
      <c r="L4209" s="197"/>
    </row>
    <row r="4210" spans="6:12">
      <c r="F4210" s="198"/>
      <c r="G4210" s="196"/>
      <c r="H4210" s="196"/>
      <c r="I4210" s="196"/>
      <c r="J4210" s="196"/>
      <c r="K4210" s="196"/>
      <c r="L4210" s="197"/>
    </row>
    <row r="4211" spans="6:12">
      <c r="F4211" s="198"/>
      <c r="G4211" s="196"/>
      <c r="H4211" s="196"/>
      <c r="I4211" s="196"/>
      <c r="J4211" s="196"/>
      <c r="K4211" s="196"/>
      <c r="L4211" s="197"/>
    </row>
    <row r="4212" spans="6:12">
      <c r="F4212" s="198"/>
      <c r="G4212" s="196"/>
      <c r="H4212" s="196"/>
      <c r="I4212" s="196"/>
      <c r="J4212" s="196"/>
      <c r="K4212" s="196"/>
      <c r="L4212" s="197"/>
    </row>
    <row r="4213" spans="6:12">
      <c r="F4213" s="198"/>
      <c r="G4213" s="196"/>
      <c r="H4213" s="196"/>
      <c r="I4213" s="196"/>
      <c r="J4213" s="196"/>
      <c r="K4213" s="196"/>
      <c r="L4213" s="197"/>
    </row>
    <row r="4214" spans="6:12">
      <c r="F4214" s="198"/>
      <c r="G4214" s="196"/>
      <c r="H4214" s="196"/>
      <c r="I4214" s="196"/>
      <c r="J4214" s="196"/>
      <c r="K4214" s="196"/>
      <c r="L4214" s="197"/>
    </row>
    <row r="4215" spans="6:12">
      <c r="F4215" s="198"/>
      <c r="G4215" s="196"/>
      <c r="H4215" s="196"/>
      <c r="I4215" s="196"/>
      <c r="J4215" s="196"/>
      <c r="K4215" s="196"/>
      <c r="L4215" s="197"/>
    </row>
    <row r="4216" spans="6:12">
      <c r="F4216" s="198"/>
      <c r="G4216" s="196"/>
      <c r="H4216" s="196"/>
      <c r="I4216" s="196"/>
      <c r="J4216" s="196"/>
      <c r="K4216" s="196"/>
      <c r="L4216" s="197"/>
    </row>
    <row r="4217" spans="6:12">
      <c r="F4217" s="198"/>
      <c r="G4217" s="196"/>
      <c r="H4217" s="196"/>
      <c r="I4217" s="196"/>
      <c r="J4217" s="196"/>
      <c r="K4217" s="196"/>
      <c r="L4217" s="197"/>
    </row>
    <row r="4218" spans="6:12">
      <c r="F4218" s="198"/>
      <c r="G4218" s="196"/>
      <c r="H4218" s="196"/>
      <c r="I4218" s="196"/>
      <c r="J4218" s="196"/>
      <c r="K4218" s="196"/>
      <c r="L4218" s="197"/>
    </row>
    <row r="4219" spans="6:12">
      <c r="F4219" s="198"/>
      <c r="G4219" s="196"/>
      <c r="H4219" s="196"/>
      <c r="I4219" s="196"/>
      <c r="J4219" s="196"/>
      <c r="K4219" s="196"/>
      <c r="L4219" s="197"/>
    </row>
    <row r="4220" spans="6:12">
      <c r="F4220" s="198"/>
      <c r="G4220" s="196"/>
      <c r="H4220" s="196"/>
      <c r="I4220" s="196"/>
      <c r="J4220" s="196"/>
      <c r="K4220" s="196"/>
      <c r="L4220" s="197"/>
    </row>
    <row r="4221" spans="6:12">
      <c r="F4221" s="198"/>
      <c r="G4221" s="196"/>
      <c r="H4221" s="196"/>
      <c r="I4221" s="196"/>
      <c r="J4221" s="196"/>
      <c r="K4221" s="196"/>
      <c r="L4221" s="197"/>
    </row>
    <row r="4222" spans="6:12">
      <c r="F4222" s="198"/>
      <c r="G4222" s="196"/>
      <c r="H4222" s="196"/>
      <c r="I4222" s="196"/>
      <c r="J4222" s="196"/>
      <c r="K4222" s="196"/>
      <c r="L4222" s="197"/>
    </row>
    <row r="4223" spans="6:12">
      <c r="F4223" s="198"/>
      <c r="G4223" s="196"/>
      <c r="H4223" s="196"/>
      <c r="I4223" s="196"/>
      <c r="J4223" s="196"/>
      <c r="K4223" s="196"/>
      <c r="L4223" s="197"/>
    </row>
    <row r="4224" spans="6:12">
      <c r="F4224" s="198"/>
      <c r="G4224" s="196"/>
      <c r="H4224" s="196"/>
      <c r="I4224" s="196"/>
      <c r="J4224" s="196"/>
      <c r="K4224" s="196"/>
      <c r="L4224" s="197"/>
    </row>
    <row r="4225" spans="6:12">
      <c r="F4225" s="198"/>
      <c r="G4225" s="196"/>
      <c r="H4225" s="196"/>
      <c r="I4225" s="196"/>
      <c r="J4225" s="196"/>
      <c r="K4225" s="196"/>
      <c r="L4225" s="197"/>
    </row>
    <row r="4226" spans="6:12">
      <c r="F4226" s="198"/>
      <c r="G4226" s="196"/>
      <c r="H4226" s="196"/>
      <c r="I4226" s="196"/>
      <c r="J4226" s="196"/>
      <c r="K4226" s="196"/>
      <c r="L4226" s="197"/>
    </row>
    <row r="4227" spans="6:12">
      <c r="F4227" s="198"/>
      <c r="G4227" s="196"/>
      <c r="H4227" s="196"/>
      <c r="I4227" s="196"/>
      <c r="J4227" s="196"/>
      <c r="K4227" s="196"/>
      <c r="L4227" s="197"/>
    </row>
    <row r="4228" spans="6:12">
      <c r="F4228" s="198"/>
      <c r="G4228" s="196"/>
      <c r="H4228" s="196"/>
      <c r="I4228" s="196"/>
      <c r="J4228" s="196"/>
      <c r="K4228" s="196"/>
      <c r="L4228" s="197"/>
    </row>
    <row r="4229" spans="6:12">
      <c r="F4229" s="198"/>
      <c r="G4229" s="196"/>
      <c r="H4229" s="196"/>
      <c r="I4229" s="196"/>
      <c r="J4229" s="196"/>
      <c r="K4229" s="196"/>
      <c r="L4229" s="197"/>
    </row>
    <row r="4230" spans="6:12">
      <c r="F4230" s="198"/>
      <c r="G4230" s="196"/>
      <c r="H4230" s="196"/>
      <c r="I4230" s="196"/>
      <c r="J4230" s="196"/>
      <c r="K4230" s="196"/>
      <c r="L4230" s="197"/>
    </row>
    <row r="4231" spans="6:12">
      <c r="F4231" s="198"/>
      <c r="G4231" s="196"/>
      <c r="H4231" s="196"/>
      <c r="I4231" s="196"/>
      <c r="J4231" s="196"/>
      <c r="K4231" s="196"/>
      <c r="L4231" s="197"/>
    </row>
    <row r="4232" spans="6:12">
      <c r="F4232" s="198"/>
      <c r="G4232" s="196"/>
      <c r="H4232" s="196"/>
      <c r="I4232" s="196"/>
      <c r="J4232" s="196"/>
      <c r="K4232" s="196"/>
      <c r="L4232" s="197"/>
    </row>
    <row r="4233" spans="6:12">
      <c r="F4233" s="198"/>
      <c r="G4233" s="196"/>
      <c r="H4233" s="196"/>
      <c r="I4233" s="196"/>
      <c r="J4233" s="196"/>
      <c r="K4233" s="196"/>
      <c r="L4233" s="197"/>
    </row>
    <row r="4234" spans="6:12">
      <c r="F4234" s="198"/>
      <c r="G4234" s="196"/>
      <c r="H4234" s="196"/>
      <c r="I4234" s="196"/>
      <c r="J4234" s="196"/>
      <c r="K4234" s="196"/>
      <c r="L4234" s="197"/>
    </row>
    <row r="4235" spans="6:12">
      <c r="F4235" s="198"/>
      <c r="G4235" s="196"/>
      <c r="H4235" s="196"/>
      <c r="I4235" s="196"/>
      <c r="J4235" s="196"/>
      <c r="K4235" s="196"/>
      <c r="L4235" s="197"/>
    </row>
    <row r="4236" spans="6:12">
      <c r="F4236" s="198"/>
      <c r="G4236" s="196"/>
      <c r="H4236" s="196"/>
      <c r="I4236" s="196"/>
      <c r="J4236" s="196"/>
      <c r="K4236" s="196"/>
      <c r="L4236" s="197"/>
    </row>
    <row r="4237" spans="6:12">
      <c r="F4237" s="198"/>
      <c r="G4237" s="196"/>
      <c r="H4237" s="196"/>
      <c r="I4237" s="196"/>
      <c r="J4237" s="196"/>
      <c r="K4237" s="196"/>
      <c r="L4237" s="197"/>
    </row>
    <row r="4238" spans="6:12">
      <c r="F4238" s="198"/>
      <c r="G4238" s="196"/>
      <c r="H4238" s="196"/>
      <c r="I4238" s="196"/>
      <c r="J4238" s="196"/>
      <c r="K4238" s="196"/>
      <c r="L4238" s="197"/>
    </row>
    <row r="4239" spans="6:12">
      <c r="F4239" s="198"/>
      <c r="G4239" s="196"/>
      <c r="H4239" s="196"/>
      <c r="I4239" s="196"/>
      <c r="J4239" s="196"/>
      <c r="K4239" s="196"/>
      <c r="L4239" s="197"/>
    </row>
    <row r="4240" spans="6:12">
      <c r="F4240" s="198"/>
      <c r="G4240" s="196"/>
      <c r="H4240" s="196"/>
      <c r="I4240" s="196"/>
      <c r="J4240" s="196"/>
      <c r="K4240" s="196"/>
      <c r="L4240" s="197"/>
    </row>
    <row r="4241" spans="6:12">
      <c r="F4241" s="198"/>
      <c r="G4241" s="196"/>
      <c r="H4241" s="196"/>
      <c r="I4241" s="196"/>
      <c r="J4241" s="196"/>
      <c r="K4241" s="196"/>
      <c r="L4241" s="197"/>
    </row>
    <row r="4242" spans="6:12">
      <c r="F4242" s="198"/>
      <c r="G4242" s="196"/>
      <c r="H4242" s="196"/>
      <c r="I4242" s="196"/>
      <c r="J4242" s="196"/>
      <c r="K4242" s="196"/>
      <c r="L4242" s="197"/>
    </row>
    <row r="4243" spans="6:12">
      <c r="F4243" s="198"/>
      <c r="G4243" s="196"/>
      <c r="H4243" s="196"/>
      <c r="I4243" s="196"/>
      <c r="J4243" s="196"/>
      <c r="K4243" s="196"/>
      <c r="L4243" s="197"/>
    </row>
    <row r="4244" spans="6:12">
      <c r="F4244" s="198"/>
      <c r="G4244" s="196"/>
      <c r="H4244" s="196"/>
      <c r="I4244" s="196"/>
      <c r="J4244" s="196"/>
      <c r="K4244" s="196"/>
      <c r="L4244" s="197"/>
    </row>
    <row r="4245" spans="6:12">
      <c r="F4245" s="198"/>
      <c r="G4245" s="196"/>
      <c r="H4245" s="196"/>
      <c r="I4245" s="196"/>
      <c r="J4245" s="196"/>
      <c r="K4245" s="196"/>
      <c r="L4245" s="197"/>
    </row>
    <row r="4246" spans="6:12">
      <c r="F4246" s="198"/>
      <c r="G4246" s="196"/>
      <c r="H4246" s="196"/>
      <c r="I4246" s="196"/>
      <c r="J4246" s="196"/>
      <c r="K4246" s="196"/>
      <c r="L4246" s="197"/>
    </row>
    <row r="4247" spans="6:12">
      <c r="F4247" s="198"/>
      <c r="G4247" s="196"/>
      <c r="H4247" s="196"/>
      <c r="I4247" s="196"/>
      <c r="J4247" s="196"/>
      <c r="K4247" s="196"/>
      <c r="L4247" s="197"/>
    </row>
    <row r="4248" spans="6:12">
      <c r="F4248" s="198"/>
      <c r="G4248" s="196"/>
      <c r="H4248" s="196"/>
      <c r="I4248" s="196"/>
      <c r="J4248" s="196"/>
      <c r="K4248" s="196"/>
      <c r="L4248" s="197"/>
    </row>
    <row r="4249" spans="6:12">
      <c r="F4249" s="198"/>
      <c r="G4249" s="196"/>
      <c r="H4249" s="196"/>
      <c r="I4249" s="196"/>
      <c r="J4249" s="196"/>
      <c r="K4249" s="196"/>
      <c r="L4249" s="197"/>
    </row>
    <row r="4250" spans="6:12">
      <c r="F4250" s="198"/>
      <c r="G4250" s="196"/>
      <c r="H4250" s="196"/>
      <c r="I4250" s="196"/>
      <c r="J4250" s="196"/>
      <c r="K4250" s="196"/>
      <c r="L4250" s="197"/>
    </row>
    <row r="4251" spans="6:12">
      <c r="F4251" s="198"/>
      <c r="G4251" s="196"/>
      <c r="H4251" s="196"/>
      <c r="I4251" s="196"/>
      <c r="J4251" s="196"/>
      <c r="K4251" s="196"/>
      <c r="L4251" s="197"/>
    </row>
    <row r="4252" spans="6:12">
      <c r="F4252" s="198"/>
      <c r="G4252" s="196"/>
      <c r="H4252" s="196"/>
      <c r="I4252" s="196"/>
      <c r="J4252" s="196"/>
      <c r="K4252" s="196"/>
      <c r="L4252" s="197"/>
    </row>
    <row r="4253" spans="6:12">
      <c r="F4253" s="198"/>
      <c r="G4253" s="196"/>
      <c r="H4253" s="196"/>
      <c r="I4253" s="196"/>
      <c r="J4253" s="196"/>
      <c r="K4253" s="196"/>
      <c r="L4253" s="197"/>
    </row>
    <row r="4254" spans="6:12">
      <c r="F4254" s="198"/>
      <c r="G4254" s="196"/>
      <c r="H4254" s="196"/>
      <c r="I4254" s="196"/>
      <c r="J4254" s="196"/>
      <c r="K4254" s="196"/>
      <c r="L4254" s="197"/>
    </row>
    <row r="4255" spans="6:12">
      <c r="F4255" s="198"/>
      <c r="G4255" s="196"/>
      <c r="H4255" s="196"/>
      <c r="I4255" s="196"/>
      <c r="J4255" s="196"/>
      <c r="K4255" s="196"/>
      <c r="L4255" s="197"/>
    </row>
    <row r="4256" spans="6:12">
      <c r="F4256" s="198"/>
      <c r="G4256" s="196"/>
      <c r="H4256" s="196"/>
      <c r="I4256" s="196"/>
      <c r="J4256" s="196"/>
      <c r="K4256" s="196"/>
      <c r="L4256" s="197"/>
    </row>
    <row r="4257" spans="6:12">
      <c r="F4257" s="198"/>
      <c r="G4257" s="196"/>
      <c r="H4257" s="196"/>
      <c r="I4257" s="196"/>
      <c r="J4257" s="196"/>
      <c r="K4257" s="196"/>
      <c r="L4257" s="197"/>
    </row>
    <row r="4258" spans="6:12">
      <c r="F4258" s="198"/>
      <c r="G4258" s="196"/>
      <c r="H4258" s="196"/>
      <c r="I4258" s="196"/>
      <c r="J4258" s="196"/>
      <c r="K4258" s="196"/>
      <c r="L4258" s="197"/>
    </row>
    <row r="4259" spans="6:12">
      <c r="F4259" s="198"/>
      <c r="G4259" s="196"/>
      <c r="H4259" s="196"/>
      <c r="I4259" s="196"/>
      <c r="J4259" s="196"/>
      <c r="K4259" s="196"/>
      <c r="L4259" s="197"/>
    </row>
    <row r="4260" spans="6:12">
      <c r="F4260" s="198"/>
      <c r="G4260" s="196"/>
      <c r="H4260" s="196"/>
      <c r="I4260" s="196"/>
      <c r="J4260" s="196"/>
      <c r="K4260" s="196"/>
      <c r="L4260" s="197"/>
    </row>
    <row r="4261" spans="6:12">
      <c r="F4261" s="198"/>
      <c r="G4261" s="196"/>
      <c r="H4261" s="196"/>
      <c r="I4261" s="196"/>
      <c r="J4261" s="196"/>
      <c r="K4261" s="196"/>
      <c r="L4261" s="197"/>
    </row>
    <row r="4262" spans="6:12">
      <c r="F4262" s="198"/>
      <c r="G4262" s="196"/>
      <c r="H4262" s="196"/>
      <c r="I4262" s="196"/>
      <c r="J4262" s="196"/>
      <c r="K4262" s="196"/>
      <c r="L4262" s="197"/>
    </row>
    <row r="4263" spans="6:12">
      <c r="F4263" s="198"/>
      <c r="G4263" s="196"/>
      <c r="H4263" s="196"/>
      <c r="I4263" s="196"/>
      <c r="J4263" s="196"/>
      <c r="K4263" s="196"/>
      <c r="L4263" s="197"/>
    </row>
    <row r="4264" spans="6:12">
      <c r="F4264" s="198"/>
      <c r="G4264" s="196"/>
      <c r="H4264" s="196"/>
      <c r="I4264" s="196"/>
      <c r="J4264" s="196"/>
      <c r="K4264" s="196"/>
      <c r="L4264" s="197"/>
    </row>
    <row r="4265" spans="6:12">
      <c r="F4265" s="198"/>
      <c r="G4265" s="196"/>
      <c r="H4265" s="196"/>
      <c r="I4265" s="196"/>
      <c r="J4265" s="196"/>
      <c r="K4265" s="196"/>
      <c r="L4265" s="197"/>
    </row>
    <row r="4266" spans="6:12">
      <c r="F4266" s="198"/>
      <c r="G4266" s="196"/>
      <c r="H4266" s="196"/>
      <c r="I4266" s="196"/>
      <c r="J4266" s="196"/>
      <c r="K4266" s="196"/>
      <c r="L4266" s="197"/>
    </row>
    <row r="4267" spans="6:12">
      <c r="F4267" s="198"/>
      <c r="G4267" s="196"/>
      <c r="H4267" s="196"/>
      <c r="I4267" s="196"/>
      <c r="J4267" s="196"/>
      <c r="K4267" s="196"/>
      <c r="L4267" s="197"/>
    </row>
    <row r="4268" spans="6:12">
      <c r="F4268" s="198"/>
      <c r="G4268" s="196"/>
      <c r="H4268" s="196"/>
      <c r="I4268" s="196"/>
      <c r="J4268" s="196"/>
      <c r="K4268" s="196"/>
      <c r="L4268" s="197"/>
    </row>
    <row r="4269" spans="6:12">
      <c r="F4269" s="198"/>
      <c r="G4269" s="196"/>
      <c r="H4269" s="196"/>
      <c r="I4269" s="196"/>
      <c r="J4269" s="196"/>
      <c r="K4269" s="196"/>
      <c r="L4269" s="197"/>
    </row>
    <row r="4270" spans="6:12">
      <c r="F4270" s="198"/>
      <c r="G4270" s="196"/>
      <c r="H4270" s="196"/>
      <c r="I4270" s="196"/>
      <c r="J4270" s="196"/>
      <c r="K4270" s="196"/>
      <c r="L4270" s="197"/>
    </row>
    <row r="4271" spans="6:12">
      <c r="F4271" s="198"/>
      <c r="G4271" s="196"/>
      <c r="H4271" s="196"/>
      <c r="I4271" s="196"/>
      <c r="J4271" s="196"/>
      <c r="K4271" s="196"/>
      <c r="L4271" s="197"/>
    </row>
    <row r="4272" spans="6:12">
      <c r="F4272" s="198"/>
      <c r="G4272" s="196"/>
      <c r="H4272" s="196"/>
      <c r="I4272" s="196"/>
      <c r="J4272" s="196"/>
      <c r="K4272" s="196"/>
      <c r="L4272" s="197"/>
    </row>
    <row r="4273" spans="6:12">
      <c r="F4273" s="198"/>
      <c r="G4273" s="196"/>
      <c r="H4273" s="196"/>
      <c r="I4273" s="196"/>
      <c r="J4273" s="196"/>
      <c r="K4273" s="196"/>
      <c r="L4273" s="197"/>
    </row>
    <row r="4274" spans="6:12">
      <c r="F4274" s="198"/>
      <c r="G4274" s="196"/>
      <c r="H4274" s="196"/>
      <c r="I4274" s="196"/>
      <c r="J4274" s="196"/>
      <c r="K4274" s="196"/>
      <c r="L4274" s="197"/>
    </row>
    <row r="4275" spans="6:12">
      <c r="F4275" s="198"/>
      <c r="G4275" s="196"/>
      <c r="H4275" s="196"/>
      <c r="I4275" s="196"/>
      <c r="J4275" s="196"/>
      <c r="K4275" s="196"/>
      <c r="L4275" s="197"/>
    </row>
    <row r="4276" spans="6:12">
      <c r="F4276" s="198"/>
      <c r="G4276" s="196"/>
      <c r="H4276" s="196"/>
      <c r="I4276" s="196"/>
      <c r="J4276" s="196"/>
      <c r="K4276" s="196"/>
      <c r="L4276" s="197"/>
    </row>
    <row r="4277" spans="6:12">
      <c r="F4277" s="198"/>
      <c r="G4277" s="196"/>
      <c r="H4277" s="196"/>
      <c r="I4277" s="196"/>
      <c r="J4277" s="196"/>
      <c r="K4277" s="196"/>
      <c r="L4277" s="197"/>
    </row>
    <row r="4278" spans="6:12">
      <c r="F4278" s="198"/>
      <c r="G4278" s="196"/>
      <c r="H4278" s="196"/>
      <c r="I4278" s="196"/>
      <c r="J4278" s="196"/>
      <c r="K4278" s="196"/>
      <c r="L4278" s="197"/>
    </row>
    <row r="4279" spans="6:12">
      <c r="F4279" s="198"/>
      <c r="G4279" s="196"/>
      <c r="H4279" s="196"/>
      <c r="I4279" s="196"/>
      <c r="J4279" s="196"/>
      <c r="K4279" s="196"/>
      <c r="L4279" s="197"/>
    </row>
    <row r="4280" spans="6:12">
      <c r="F4280" s="198"/>
      <c r="G4280" s="196"/>
      <c r="H4280" s="196"/>
      <c r="I4280" s="196"/>
      <c r="J4280" s="196"/>
      <c r="K4280" s="196"/>
      <c r="L4280" s="197"/>
    </row>
    <row r="4281" spans="6:12">
      <c r="F4281" s="198"/>
      <c r="G4281" s="196"/>
      <c r="H4281" s="196"/>
      <c r="I4281" s="196"/>
      <c r="J4281" s="196"/>
      <c r="K4281" s="196"/>
      <c r="L4281" s="197"/>
    </row>
    <row r="4282" spans="6:12">
      <c r="F4282" s="198"/>
      <c r="G4282" s="196"/>
      <c r="H4282" s="196"/>
      <c r="I4282" s="196"/>
      <c r="J4282" s="196"/>
      <c r="K4282" s="196"/>
      <c r="L4282" s="197"/>
    </row>
    <row r="4283" spans="6:12">
      <c r="F4283" s="198"/>
      <c r="G4283" s="196"/>
      <c r="H4283" s="196"/>
      <c r="I4283" s="196"/>
      <c r="J4283" s="196"/>
      <c r="K4283" s="196"/>
      <c r="L4283" s="197"/>
    </row>
    <row r="4284" spans="6:12">
      <c r="F4284" s="198"/>
      <c r="G4284" s="196"/>
      <c r="H4284" s="196"/>
      <c r="I4284" s="196"/>
      <c r="J4284" s="196"/>
      <c r="K4284" s="196"/>
      <c r="L4284" s="197"/>
    </row>
    <row r="4285" spans="6:12">
      <c r="F4285" s="198"/>
      <c r="G4285" s="196"/>
      <c r="H4285" s="196"/>
      <c r="I4285" s="196"/>
      <c r="J4285" s="196"/>
      <c r="K4285" s="196"/>
      <c r="L4285" s="197"/>
    </row>
    <row r="4286" spans="6:12">
      <c r="F4286" s="198"/>
      <c r="G4286" s="196"/>
      <c r="H4286" s="196"/>
      <c r="I4286" s="196"/>
      <c r="J4286" s="196"/>
      <c r="K4286" s="196"/>
      <c r="L4286" s="197"/>
    </row>
    <row r="4287" spans="6:12">
      <c r="F4287" s="198"/>
      <c r="G4287" s="196"/>
      <c r="H4287" s="196"/>
      <c r="I4287" s="196"/>
      <c r="J4287" s="196"/>
      <c r="K4287" s="196"/>
      <c r="L4287" s="197"/>
    </row>
    <row r="4288" spans="6:12">
      <c r="F4288" s="198"/>
      <c r="G4288" s="196"/>
      <c r="H4288" s="196"/>
      <c r="I4288" s="196"/>
      <c r="J4288" s="196"/>
      <c r="K4288" s="196"/>
      <c r="L4288" s="197"/>
    </row>
    <row r="4289" spans="6:12">
      <c r="F4289" s="198"/>
      <c r="G4289" s="196"/>
      <c r="H4289" s="196"/>
      <c r="I4289" s="196"/>
      <c r="J4289" s="196"/>
      <c r="K4289" s="196"/>
      <c r="L4289" s="197"/>
    </row>
    <row r="4290" spans="6:12">
      <c r="F4290" s="198"/>
      <c r="G4290" s="196"/>
      <c r="H4290" s="196"/>
      <c r="I4290" s="196"/>
      <c r="J4290" s="196"/>
      <c r="K4290" s="196"/>
      <c r="L4290" s="197"/>
    </row>
    <row r="4291" spans="6:12">
      <c r="F4291" s="198"/>
      <c r="G4291" s="196"/>
      <c r="H4291" s="196"/>
      <c r="I4291" s="196"/>
      <c r="J4291" s="196"/>
      <c r="K4291" s="196"/>
      <c r="L4291" s="197"/>
    </row>
    <row r="4292" spans="6:12">
      <c r="F4292" s="198"/>
      <c r="G4292" s="196"/>
      <c r="H4292" s="196"/>
      <c r="I4292" s="196"/>
      <c r="J4292" s="196"/>
      <c r="K4292" s="196"/>
      <c r="L4292" s="197"/>
    </row>
    <row r="4293" spans="6:12">
      <c r="F4293" s="198"/>
      <c r="G4293" s="196"/>
      <c r="H4293" s="196"/>
      <c r="I4293" s="196"/>
      <c r="J4293" s="196"/>
      <c r="K4293" s="196"/>
      <c r="L4293" s="197"/>
    </row>
    <row r="4294" spans="6:12">
      <c r="F4294" s="198"/>
      <c r="G4294" s="196"/>
      <c r="H4294" s="196"/>
      <c r="I4294" s="196"/>
      <c r="J4294" s="196"/>
      <c r="K4294" s="196"/>
      <c r="L4294" s="197"/>
    </row>
    <row r="4295" spans="6:12">
      <c r="F4295" s="198"/>
      <c r="G4295" s="196"/>
      <c r="H4295" s="196"/>
      <c r="I4295" s="196"/>
      <c r="J4295" s="196"/>
      <c r="K4295" s="196"/>
      <c r="L4295" s="197"/>
    </row>
    <row r="4296" spans="6:12">
      <c r="F4296" s="198"/>
      <c r="G4296" s="196"/>
      <c r="H4296" s="196"/>
      <c r="I4296" s="196"/>
      <c r="J4296" s="196"/>
      <c r="K4296" s="196"/>
      <c r="L4296" s="197"/>
    </row>
    <row r="4297" spans="6:12">
      <c r="F4297" s="198"/>
      <c r="G4297" s="196"/>
      <c r="H4297" s="196"/>
      <c r="I4297" s="196"/>
      <c r="J4297" s="196"/>
      <c r="K4297" s="196"/>
      <c r="L4297" s="197"/>
    </row>
    <row r="4298" spans="6:12">
      <c r="F4298" s="198"/>
      <c r="G4298" s="196"/>
      <c r="H4298" s="196"/>
      <c r="I4298" s="196"/>
      <c r="J4298" s="196"/>
      <c r="K4298" s="196"/>
      <c r="L4298" s="197"/>
    </row>
    <row r="4299" spans="6:12">
      <c r="F4299" s="198"/>
      <c r="G4299" s="196"/>
      <c r="H4299" s="196"/>
      <c r="I4299" s="196"/>
      <c r="J4299" s="196"/>
      <c r="K4299" s="196"/>
      <c r="L4299" s="197"/>
    </row>
    <row r="4300" spans="6:12">
      <c r="F4300" s="198"/>
      <c r="G4300" s="196"/>
      <c r="H4300" s="196"/>
      <c r="I4300" s="196"/>
      <c r="J4300" s="196"/>
      <c r="K4300" s="196"/>
      <c r="L4300" s="197"/>
    </row>
    <row r="4301" spans="6:12">
      <c r="F4301" s="198"/>
      <c r="G4301" s="196"/>
      <c r="H4301" s="196"/>
      <c r="I4301" s="196"/>
      <c r="J4301" s="196"/>
      <c r="K4301" s="196"/>
      <c r="L4301" s="197"/>
    </row>
    <row r="4302" spans="6:12">
      <c r="F4302" s="198"/>
      <c r="G4302" s="196"/>
      <c r="H4302" s="196"/>
      <c r="I4302" s="196"/>
      <c r="J4302" s="196"/>
      <c r="K4302" s="196"/>
      <c r="L4302" s="197"/>
    </row>
    <row r="4303" spans="6:12">
      <c r="F4303" s="198"/>
      <c r="G4303" s="196"/>
      <c r="H4303" s="196"/>
      <c r="I4303" s="196"/>
      <c r="J4303" s="196"/>
      <c r="K4303" s="196"/>
      <c r="L4303" s="197"/>
    </row>
    <row r="4304" spans="6:12">
      <c r="F4304" s="198"/>
      <c r="G4304" s="196"/>
      <c r="H4304" s="196"/>
      <c r="I4304" s="196"/>
      <c r="J4304" s="196"/>
      <c r="K4304" s="196"/>
      <c r="L4304" s="197"/>
    </row>
    <row r="4305" spans="6:12">
      <c r="F4305" s="198"/>
      <c r="G4305" s="196"/>
      <c r="H4305" s="196"/>
      <c r="I4305" s="196"/>
      <c r="J4305" s="196"/>
      <c r="K4305" s="196"/>
      <c r="L4305" s="197"/>
    </row>
    <row r="4306" spans="6:12">
      <c r="F4306" s="198"/>
      <c r="G4306" s="196"/>
      <c r="H4306" s="196"/>
      <c r="I4306" s="196"/>
      <c r="J4306" s="196"/>
      <c r="K4306" s="196"/>
      <c r="L4306" s="197"/>
    </row>
    <row r="4307" spans="6:12">
      <c r="F4307" s="198"/>
      <c r="G4307" s="196"/>
      <c r="H4307" s="196"/>
      <c r="I4307" s="196"/>
      <c r="J4307" s="196"/>
      <c r="K4307" s="196"/>
      <c r="L4307" s="197"/>
    </row>
    <row r="4308" spans="6:12">
      <c r="F4308" s="198"/>
      <c r="G4308" s="196"/>
      <c r="H4308" s="196"/>
      <c r="I4308" s="196"/>
      <c r="J4308" s="196"/>
      <c r="K4308" s="196"/>
      <c r="L4308" s="197"/>
    </row>
    <row r="4309" spans="6:12">
      <c r="F4309" s="198"/>
      <c r="G4309" s="196"/>
      <c r="H4309" s="196"/>
      <c r="I4309" s="196"/>
      <c r="J4309" s="196"/>
      <c r="K4309" s="196"/>
      <c r="L4309" s="197"/>
    </row>
    <row r="4310" spans="6:12">
      <c r="F4310" s="198"/>
      <c r="G4310" s="196"/>
      <c r="H4310" s="196"/>
      <c r="I4310" s="196"/>
      <c r="J4310" s="196"/>
      <c r="K4310" s="196"/>
      <c r="L4310" s="197"/>
    </row>
    <row r="4311" spans="6:12">
      <c r="F4311" s="198"/>
      <c r="G4311" s="196"/>
      <c r="H4311" s="196"/>
      <c r="I4311" s="196"/>
      <c r="J4311" s="196"/>
      <c r="K4311" s="196"/>
      <c r="L4311" s="197"/>
    </row>
    <row r="4312" spans="6:12">
      <c r="F4312" s="198"/>
      <c r="G4312" s="196"/>
      <c r="H4312" s="196"/>
      <c r="I4312" s="196"/>
      <c r="J4312" s="196"/>
      <c r="K4312" s="196"/>
      <c r="L4312" s="197"/>
    </row>
    <row r="4313" spans="6:12">
      <c r="F4313" s="198"/>
      <c r="G4313" s="196"/>
      <c r="H4313" s="196"/>
      <c r="I4313" s="196"/>
      <c r="J4313" s="196"/>
      <c r="K4313" s="196"/>
      <c r="L4313" s="197"/>
    </row>
    <row r="4314" spans="6:12">
      <c r="F4314" s="198"/>
      <c r="G4314" s="196"/>
      <c r="H4314" s="196"/>
      <c r="I4314" s="196"/>
      <c r="J4314" s="196"/>
      <c r="K4314" s="196"/>
      <c r="L4314" s="197"/>
    </row>
    <row r="4315" spans="6:12">
      <c r="F4315" s="198"/>
      <c r="G4315" s="196"/>
      <c r="H4315" s="196"/>
      <c r="I4315" s="196"/>
      <c r="J4315" s="196"/>
      <c r="K4315" s="196"/>
      <c r="L4315" s="197"/>
    </row>
    <row r="4316" spans="6:12">
      <c r="F4316" s="198"/>
      <c r="G4316" s="196"/>
      <c r="H4316" s="196"/>
      <c r="I4316" s="196"/>
      <c r="J4316" s="196"/>
      <c r="K4316" s="196"/>
      <c r="L4316" s="197"/>
    </row>
    <row r="4317" spans="6:12">
      <c r="F4317" s="198"/>
      <c r="G4317" s="196"/>
      <c r="H4317" s="196"/>
      <c r="I4317" s="196"/>
      <c r="J4317" s="196"/>
      <c r="K4317" s="196"/>
      <c r="L4317" s="197"/>
    </row>
    <row r="4318" spans="6:12">
      <c r="F4318" s="198"/>
      <c r="G4318" s="196"/>
      <c r="H4318" s="196"/>
      <c r="I4318" s="196"/>
      <c r="J4318" s="196"/>
      <c r="K4318" s="196"/>
      <c r="L4318" s="197"/>
    </row>
    <row r="4319" spans="6:12">
      <c r="F4319" s="198"/>
      <c r="G4319" s="196"/>
      <c r="H4319" s="196"/>
      <c r="I4319" s="196"/>
      <c r="J4319" s="196"/>
      <c r="K4319" s="196"/>
      <c r="L4319" s="197"/>
    </row>
    <row r="4320" spans="6:12">
      <c r="F4320" s="198"/>
      <c r="G4320" s="196"/>
      <c r="H4320" s="196"/>
      <c r="I4320" s="196"/>
      <c r="J4320" s="196"/>
      <c r="K4320" s="196"/>
      <c r="L4320" s="197"/>
    </row>
    <row r="4321" spans="6:12">
      <c r="F4321" s="198"/>
      <c r="G4321" s="196"/>
      <c r="H4321" s="196"/>
      <c r="I4321" s="196"/>
      <c r="J4321" s="196"/>
      <c r="K4321" s="196"/>
      <c r="L4321" s="197"/>
    </row>
    <row r="4322" spans="6:12">
      <c r="F4322" s="198"/>
      <c r="G4322" s="196"/>
      <c r="H4322" s="196"/>
      <c r="I4322" s="196"/>
      <c r="J4322" s="196"/>
      <c r="K4322" s="196"/>
      <c r="L4322" s="197"/>
    </row>
    <row r="4323" spans="6:12">
      <c r="F4323" s="198"/>
      <c r="G4323" s="196"/>
      <c r="H4323" s="196"/>
      <c r="I4323" s="196"/>
      <c r="J4323" s="196"/>
      <c r="K4323" s="196"/>
      <c r="L4323" s="197"/>
    </row>
    <row r="4324" spans="6:12">
      <c r="F4324" s="198"/>
      <c r="G4324" s="196"/>
      <c r="H4324" s="196"/>
      <c r="I4324" s="196"/>
      <c r="J4324" s="196"/>
      <c r="K4324" s="196"/>
      <c r="L4324" s="197"/>
    </row>
    <row r="4325" spans="6:12">
      <c r="F4325" s="198"/>
      <c r="G4325" s="196"/>
      <c r="H4325" s="196"/>
      <c r="I4325" s="196"/>
      <c r="J4325" s="196"/>
      <c r="K4325" s="196"/>
      <c r="L4325" s="197"/>
    </row>
    <row r="4326" spans="6:12">
      <c r="F4326" s="198"/>
      <c r="G4326" s="196"/>
      <c r="H4326" s="196"/>
      <c r="I4326" s="196"/>
      <c r="J4326" s="196"/>
      <c r="K4326" s="196"/>
      <c r="L4326" s="197"/>
    </row>
    <row r="4327" spans="6:12">
      <c r="F4327" s="198"/>
      <c r="G4327" s="196"/>
      <c r="H4327" s="196"/>
      <c r="I4327" s="196"/>
      <c r="J4327" s="196"/>
      <c r="K4327" s="196"/>
      <c r="L4327" s="197"/>
    </row>
    <row r="4328" spans="6:12">
      <c r="F4328" s="198"/>
      <c r="G4328" s="196"/>
      <c r="H4328" s="196"/>
      <c r="I4328" s="196"/>
      <c r="J4328" s="196"/>
      <c r="K4328" s="196"/>
      <c r="L4328" s="197"/>
    </row>
    <row r="4329" spans="6:12">
      <c r="F4329" s="198"/>
      <c r="G4329" s="196"/>
      <c r="H4329" s="196"/>
      <c r="I4329" s="196"/>
      <c r="J4329" s="196"/>
      <c r="K4329" s="196"/>
      <c r="L4329" s="197"/>
    </row>
    <row r="4330" spans="6:12">
      <c r="F4330" s="198"/>
      <c r="G4330" s="196"/>
      <c r="H4330" s="196"/>
      <c r="I4330" s="196"/>
      <c r="J4330" s="196"/>
      <c r="K4330" s="196"/>
      <c r="L4330" s="197"/>
    </row>
    <row r="4331" spans="6:12">
      <c r="F4331" s="198"/>
      <c r="G4331" s="196"/>
      <c r="H4331" s="196"/>
      <c r="I4331" s="196"/>
      <c r="J4331" s="196"/>
      <c r="K4331" s="196"/>
      <c r="L4331" s="197"/>
    </row>
    <row r="4332" spans="6:12">
      <c r="F4332" s="198"/>
      <c r="G4332" s="196"/>
      <c r="H4332" s="196"/>
      <c r="I4332" s="196"/>
      <c r="J4332" s="196"/>
      <c r="K4332" s="196"/>
      <c r="L4332" s="197"/>
    </row>
    <row r="4333" spans="6:12">
      <c r="F4333" s="198"/>
      <c r="G4333" s="196"/>
      <c r="H4333" s="196"/>
      <c r="I4333" s="196"/>
      <c r="J4333" s="196"/>
      <c r="K4333" s="196"/>
      <c r="L4333" s="197"/>
    </row>
    <row r="4334" spans="6:12">
      <c r="F4334" s="198"/>
      <c r="G4334" s="196"/>
      <c r="H4334" s="196"/>
      <c r="I4334" s="196"/>
      <c r="J4334" s="196"/>
      <c r="K4334" s="196"/>
      <c r="L4334" s="197"/>
    </row>
    <row r="4335" spans="6:12">
      <c r="F4335" s="198"/>
      <c r="G4335" s="196"/>
      <c r="H4335" s="196"/>
      <c r="I4335" s="196"/>
      <c r="J4335" s="196"/>
      <c r="K4335" s="196"/>
      <c r="L4335" s="197"/>
    </row>
    <row r="4336" spans="6:12">
      <c r="F4336" s="198"/>
      <c r="G4336" s="196"/>
      <c r="H4336" s="196"/>
      <c r="I4336" s="196"/>
      <c r="J4336" s="196"/>
      <c r="K4336" s="196"/>
      <c r="L4336" s="197"/>
    </row>
    <row r="4337" spans="6:12">
      <c r="F4337" s="198"/>
      <c r="G4337" s="196"/>
      <c r="H4337" s="196"/>
      <c r="I4337" s="196"/>
      <c r="J4337" s="196"/>
      <c r="K4337" s="196"/>
      <c r="L4337" s="197"/>
    </row>
    <row r="4338" spans="6:12">
      <c r="F4338" s="198"/>
      <c r="G4338" s="196"/>
      <c r="H4338" s="196"/>
      <c r="I4338" s="196"/>
      <c r="J4338" s="196"/>
      <c r="K4338" s="196"/>
      <c r="L4338" s="197"/>
    </row>
    <row r="4339" spans="6:12">
      <c r="F4339" s="198"/>
      <c r="G4339" s="196"/>
      <c r="H4339" s="196"/>
      <c r="I4339" s="196"/>
      <c r="J4339" s="196"/>
      <c r="K4339" s="196"/>
      <c r="L4339" s="197"/>
    </row>
    <row r="4340" spans="6:12">
      <c r="F4340" s="198"/>
      <c r="G4340" s="196"/>
      <c r="H4340" s="196"/>
      <c r="I4340" s="196"/>
      <c r="J4340" s="196"/>
      <c r="K4340" s="196"/>
      <c r="L4340" s="197"/>
    </row>
    <row r="4341" spans="6:12">
      <c r="F4341" s="198"/>
      <c r="G4341" s="196"/>
      <c r="H4341" s="196"/>
      <c r="I4341" s="196"/>
      <c r="J4341" s="196"/>
      <c r="K4341" s="196"/>
      <c r="L4341" s="197"/>
    </row>
    <row r="4342" spans="6:12">
      <c r="F4342" s="198"/>
      <c r="G4342" s="196"/>
      <c r="H4342" s="196"/>
      <c r="I4342" s="196"/>
      <c r="J4342" s="196"/>
      <c r="K4342" s="196"/>
      <c r="L4342" s="197"/>
    </row>
    <row r="4343" spans="6:12">
      <c r="F4343" s="198"/>
      <c r="G4343" s="196"/>
      <c r="H4343" s="196"/>
      <c r="I4343" s="196"/>
      <c r="J4343" s="196"/>
      <c r="K4343" s="196"/>
      <c r="L4343" s="197"/>
    </row>
    <row r="4344" spans="6:12">
      <c r="F4344" s="198"/>
      <c r="G4344" s="196"/>
      <c r="H4344" s="196"/>
      <c r="I4344" s="196"/>
      <c r="J4344" s="196"/>
      <c r="K4344" s="196"/>
      <c r="L4344" s="197"/>
    </row>
    <row r="4345" spans="6:12">
      <c r="F4345" s="198"/>
      <c r="G4345" s="196"/>
      <c r="H4345" s="196"/>
      <c r="I4345" s="196"/>
      <c r="J4345" s="196"/>
      <c r="K4345" s="196"/>
      <c r="L4345" s="197"/>
    </row>
    <row r="4346" spans="6:12">
      <c r="F4346" s="198"/>
      <c r="G4346" s="196"/>
      <c r="H4346" s="196"/>
      <c r="I4346" s="196"/>
      <c r="J4346" s="196"/>
      <c r="K4346" s="196"/>
      <c r="L4346" s="197"/>
    </row>
    <row r="4347" spans="6:12">
      <c r="F4347" s="198"/>
      <c r="G4347" s="196"/>
      <c r="H4347" s="196"/>
      <c r="I4347" s="196"/>
      <c r="J4347" s="196"/>
      <c r="K4347" s="196"/>
      <c r="L4347" s="197"/>
    </row>
    <row r="4348" spans="6:12">
      <c r="F4348" s="198"/>
      <c r="G4348" s="196"/>
      <c r="H4348" s="196"/>
      <c r="I4348" s="196"/>
      <c r="J4348" s="196"/>
      <c r="K4348" s="196"/>
      <c r="L4348" s="197"/>
    </row>
    <row r="4349" spans="6:12">
      <c r="F4349" s="198"/>
      <c r="G4349" s="196"/>
      <c r="H4349" s="196"/>
      <c r="I4349" s="196"/>
      <c r="J4349" s="196"/>
      <c r="K4349" s="196"/>
      <c r="L4349" s="197"/>
    </row>
    <row r="4350" spans="6:12">
      <c r="F4350" s="198"/>
      <c r="G4350" s="196"/>
      <c r="H4350" s="196"/>
      <c r="I4350" s="196"/>
      <c r="J4350" s="196"/>
      <c r="K4350" s="196"/>
      <c r="L4350" s="197"/>
    </row>
    <row r="4351" spans="6:12">
      <c r="F4351" s="198"/>
      <c r="G4351" s="196"/>
      <c r="H4351" s="196"/>
      <c r="I4351" s="196"/>
      <c r="J4351" s="196"/>
      <c r="K4351" s="196"/>
      <c r="L4351" s="197"/>
    </row>
    <row r="4352" spans="6:12">
      <c r="F4352" s="198"/>
      <c r="G4352" s="196"/>
      <c r="H4352" s="196"/>
      <c r="I4352" s="196"/>
      <c r="J4352" s="196"/>
      <c r="K4352" s="196"/>
      <c r="L4352" s="197"/>
    </row>
    <row r="4353" spans="6:12">
      <c r="F4353" s="198"/>
      <c r="G4353" s="196"/>
      <c r="H4353" s="196"/>
      <c r="I4353" s="196"/>
      <c r="J4353" s="196"/>
      <c r="K4353" s="196"/>
      <c r="L4353" s="197"/>
    </row>
    <row r="4354" spans="6:12">
      <c r="F4354" s="198"/>
      <c r="G4354" s="196"/>
      <c r="H4354" s="196"/>
      <c r="I4354" s="196"/>
      <c r="J4354" s="196"/>
      <c r="K4354" s="196"/>
      <c r="L4354" s="197"/>
    </row>
    <row r="4355" spans="6:12">
      <c r="F4355" s="198"/>
      <c r="G4355" s="196"/>
      <c r="H4355" s="196"/>
      <c r="I4355" s="196"/>
      <c r="J4355" s="196"/>
      <c r="K4355" s="196"/>
      <c r="L4355" s="197"/>
    </row>
    <row r="4356" spans="6:12">
      <c r="F4356" s="198"/>
      <c r="G4356" s="196"/>
      <c r="H4356" s="196"/>
      <c r="I4356" s="196"/>
      <c r="J4356" s="196"/>
      <c r="K4356" s="196"/>
      <c r="L4356" s="197"/>
    </row>
    <row r="4357" spans="6:12">
      <c r="F4357" s="198"/>
      <c r="G4357" s="196"/>
      <c r="H4357" s="196"/>
      <c r="I4357" s="196"/>
      <c r="J4357" s="196"/>
      <c r="K4357" s="196"/>
      <c r="L4357" s="197"/>
    </row>
    <row r="4358" spans="6:12">
      <c r="F4358" s="198"/>
      <c r="G4358" s="196"/>
      <c r="H4358" s="196"/>
      <c r="I4358" s="196"/>
      <c r="J4358" s="196"/>
      <c r="K4358" s="196"/>
      <c r="L4358" s="197"/>
    </row>
    <row r="4359" spans="6:12">
      <c r="F4359" s="198"/>
      <c r="G4359" s="196"/>
      <c r="H4359" s="196"/>
      <c r="I4359" s="196"/>
      <c r="J4359" s="196"/>
      <c r="K4359" s="196"/>
      <c r="L4359" s="197"/>
    </row>
    <row r="4360" spans="6:12">
      <c r="F4360" s="198"/>
      <c r="G4360" s="196"/>
      <c r="H4360" s="196"/>
      <c r="I4360" s="196"/>
      <c r="J4360" s="196"/>
      <c r="K4360" s="196"/>
      <c r="L4360" s="197"/>
    </row>
    <row r="4361" spans="6:12">
      <c r="F4361" s="198"/>
      <c r="G4361" s="196"/>
      <c r="H4361" s="196"/>
      <c r="I4361" s="196"/>
      <c r="J4361" s="196"/>
      <c r="K4361" s="196"/>
      <c r="L4361" s="197"/>
    </row>
    <row r="4362" spans="6:12">
      <c r="F4362" s="198"/>
      <c r="G4362" s="196"/>
      <c r="H4362" s="196"/>
      <c r="I4362" s="196"/>
      <c r="J4362" s="196"/>
      <c r="K4362" s="196"/>
      <c r="L4362" s="197"/>
    </row>
    <row r="4363" spans="6:12">
      <c r="F4363" s="198"/>
      <c r="G4363" s="196"/>
      <c r="H4363" s="196"/>
      <c r="I4363" s="196"/>
      <c r="J4363" s="196"/>
      <c r="K4363" s="196"/>
      <c r="L4363" s="197"/>
    </row>
    <row r="4364" spans="6:12">
      <c r="F4364" s="198"/>
      <c r="G4364" s="196"/>
      <c r="H4364" s="196"/>
      <c r="I4364" s="196"/>
      <c r="J4364" s="196"/>
      <c r="K4364" s="196"/>
      <c r="L4364" s="197"/>
    </row>
    <row r="4365" spans="6:12">
      <c r="F4365" s="198"/>
      <c r="G4365" s="196"/>
      <c r="H4365" s="196"/>
      <c r="I4365" s="196"/>
      <c r="J4365" s="196"/>
      <c r="K4365" s="196"/>
      <c r="L4365" s="197"/>
    </row>
    <row r="4366" spans="6:12">
      <c r="F4366" s="198"/>
      <c r="G4366" s="196"/>
      <c r="H4366" s="196"/>
      <c r="I4366" s="196"/>
      <c r="J4366" s="196"/>
      <c r="K4366" s="196"/>
      <c r="L4366" s="197"/>
    </row>
    <row r="4367" spans="6:12">
      <c r="F4367" s="198"/>
      <c r="G4367" s="196"/>
      <c r="H4367" s="196"/>
      <c r="I4367" s="196"/>
      <c r="J4367" s="196"/>
      <c r="K4367" s="196"/>
      <c r="L4367" s="197"/>
    </row>
    <row r="4368" spans="6:12">
      <c r="F4368" s="198"/>
      <c r="G4368" s="196"/>
      <c r="H4368" s="196"/>
      <c r="I4368" s="196"/>
      <c r="J4368" s="196"/>
      <c r="K4368" s="196"/>
      <c r="L4368" s="197"/>
    </row>
    <row r="4369" spans="6:12">
      <c r="F4369" s="198"/>
      <c r="G4369" s="196"/>
      <c r="H4369" s="196"/>
      <c r="I4369" s="196"/>
      <c r="J4369" s="196"/>
      <c r="K4369" s="196"/>
      <c r="L4369" s="197"/>
    </row>
    <row r="4370" spans="6:12">
      <c r="F4370" s="198"/>
      <c r="G4370" s="196"/>
      <c r="H4370" s="196"/>
      <c r="I4370" s="196"/>
      <c r="J4370" s="196"/>
      <c r="K4370" s="196"/>
      <c r="L4370" s="197"/>
    </row>
    <row r="4371" spans="6:12">
      <c r="F4371" s="198"/>
      <c r="G4371" s="196"/>
      <c r="H4371" s="196"/>
      <c r="I4371" s="196"/>
      <c r="J4371" s="196"/>
      <c r="K4371" s="196"/>
      <c r="L4371" s="197"/>
    </row>
    <row r="4372" spans="6:12">
      <c r="F4372" s="198"/>
      <c r="G4372" s="196"/>
      <c r="H4372" s="196"/>
      <c r="I4372" s="196"/>
      <c r="J4372" s="196"/>
      <c r="K4372" s="196"/>
      <c r="L4372" s="197"/>
    </row>
    <row r="4373" spans="6:12">
      <c r="F4373" s="198"/>
      <c r="G4373" s="196"/>
      <c r="H4373" s="196"/>
      <c r="I4373" s="196"/>
      <c r="J4373" s="196"/>
      <c r="K4373" s="196"/>
      <c r="L4373" s="197"/>
    </row>
    <row r="4374" spans="6:12">
      <c r="F4374" s="198"/>
      <c r="G4374" s="196"/>
      <c r="H4374" s="196"/>
      <c r="I4374" s="196"/>
      <c r="J4374" s="196"/>
      <c r="K4374" s="196"/>
      <c r="L4374" s="197"/>
    </row>
    <row r="4375" spans="6:12">
      <c r="F4375" s="198"/>
      <c r="G4375" s="196"/>
      <c r="H4375" s="196"/>
      <c r="I4375" s="196"/>
      <c r="J4375" s="196"/>
      <c r="K4375" s="196"/>
      <c r="L4375" s="197"/>
    </row>
    <row r="4376" spans="6:12">
      <c r="F4376" s="198"/>
      <c r="G4376" s="196"/>
      <c r="H4376" s="196"/>
      <c r="I4376" s="196"/>
      <c r="J4376" s="196"/>
      <c r="K4376" s="196"/>
      <c r="L4376" s="197"/>
    </row>
    <row r="4377" spans="6:12">
      <c r="F4377" s="198"/>
      <c r="G4377" s="196"/>
      <c r="H4377" s="196"/>
      <c r="I4377" s="196"/>
      <c r="J4377" s="196"/>
      <c r="K4377" s="196"/>
      <c r="L4377" s="197"/>
    </row>
    <row r="4378" spans="6:12">
      <c r="F4378" s="198"/>
      <c r="G4378" s="196"/>
      <c r="H4378" s="196"/>
      <c r="I4378" s="196"/>
      <c r="J4378" s="196"/>
      <c r="K4378" s="196"/>
      <c r="L4378" s="197"/>
    </row>
    <row r="4379" spans="6:12">
      <c r="F4379" s="198"/>
      <c r="G4379" s="196"/>
      <c r="H4379" s="196"/>
      <c r="I4379" s="196"/>
      <c r="J4379" s="196"/>
      <c r="K4379" s="196"/>
      <c r="L4379" s="197"/>
    </row>
    <row r="4380" spans="6:12">
      <c r="F4380" s="198"/>
      <c r="G4380" s="196"/>
      <c r="H4380" s="196"/>
      <c r="I4380" s="196"/>
      <c r="J4380" s="196"/>
      <c r="K4380" s="196"/>
      <c r="L4380" s="197"/>
    </row>
    <row r="4381" spans="6:12">
      <c r="F4381" s="198"/>
      <c r="G4381" s="196"/>
      <c r="H4381" s="196"/>
      <c r="I4381" s="196"/>
      <c r="J4381" s="196"/>
      <c r="K4381" s="196"/>
      <c r="L4381" s="197"/>
    </row>
    <row r="4382" spans="6:12">
      <c r="F4382" s="198"/>
      <c r="G4382" s="196"/>
      <c r="H4382" s="196"/>
      <c r="I4382" s="196"/>
      <c r="J4382" s="196"/>
      <c r="K4382" s="196"/>
      <c r="L4382" s="197"/>
    </row>
    <row r="4383" spans="6:12">
      <c r="F4383" s="198"/>
      <c r="G4383" s="196"/>
      <c r="H4383" s="196"/>
      <c r="I4383" s="196"/>
      <c r="J4383" s="196"/>
      <c r="K4383" s="196"/>
      <c r="L4383" s="197"/>
    </row>
    <row r="4384" spans="6:12">
      <c r="F4384" s="198"/>
      <c r="G4384" s="196"/>
      <c r="H4384" s="196"/>
      <c r="I4384" s="196"/>
      <c r="J4384" s="196"/>
      <c r="K4384" s="196"/>
      <c r="L4384" s="197"/>
    </row>
    <row r="4385" spans="6:12">
      <c r="F4385" s="198"/>
      <c r="G4385" s="196"/>
      <c r="H4385" s="196"/>
      <c r="I4385" s="196"/>
      <c r="J4385" s="196"/>
      <c r="K4385" s="196"/>
      <c r="L4385" s="197"/>
    </row>
    <row r="4386" spans="6:12">
      <c r="F4386" s="198"/>
      <c r="G4386" s="196"/>
      <c r="H4386" s="196"/>
      <c r="I4386" s="196"/>
      <c r="J4386" s="196"/>
      <c r="K4386" s="196"/>
      <c r="L4386" s="197"/>
    </row>
    <row r="4387" spans="6:12">
      <c r="F4387" s="198"/>
      <c r="G4387" s="196"/>
      <c r="H4387" s="196"/>
      <c r="I4387" s="196"/>
      <c r="J4387" s="196"/>
      <c r="K4387" s="196"/>
      <c r="L4387" s="197"/>
    </row>
    <row r="4388" spans="6:12">
      <c r="F4388" s="198"/>
      <c r="G4388" s="196"/>
      <c r="H4388" s="196"/>
      <c r="I4388" s="196"/>
      <c r="J4388" s="196"/>
      <c r="K4388" s="196"/>
      <c r="L4388" s="197"/>
    </row>
    <row r="4389" spans="6:12">
      <c r="F4389" s="198"/>
      <c r="G4389" s="196"/>
      <c r="H4389" s="196"/>
      <c r="I4389" s="196"/>
      <c r="J4389" s="196"/>
      <c r="K4389" s="196"/>
      <c r="L4389" s="197"/>
    </row>
    <row r="4390" spans="6:12">
      <c r="F4390" s="198"/>
      <c r="G4390" s="196"/>
      <c r="H4390" s="196"/>
      <c r="I4390" s="196"/>
      <c r="J4390" s="196"/>
      <c r="K4390" s="196"/>
      <c r="L4390" s="197"/>
    </row>
    <row r="4391" spans="6:12">
      <c r="F4391" s="198"/>
      <c r="G4391" s="196"/>
      <c r="H4391" s="196"/>
      <c r="I4391" s="196"/>
      <c r="J4391" s="196"/>
      <c r="K4391" s="196"/>
      <c r="L4391" s="197"/>
    </row>
    <row r="4392" spans="6:12">
      <c r="F4392" s="198"/>
      <c r="G4392" s="196"/>
      <c r="H4392" s="196"/>
      <c r="I4392" s="196"/>
      <c r="J4392" s="196"/>
      <c r="K4392" s="196"/>
      <c r="L4392" s="197"/>
    </row>
    <row r="4393" spans="6:12">
      <c r="F4393" s="198"/>
      <c r="G4393" s="196"/>
      <c r="H4393" s="196"/>
      <c r="I4393" s="196"/>
      <c r="J4393" s="196"/>
      <c r="K4393" s="196"/>
      <c r="L4393" s="197"/>
    </row>
    <row r="4394" spans="6:12">
      <c r="F4394" s="198"/>
      <c r="G4394" s="196"/>
      <c r="H4394" s="196"/>
      <c r="I4394" s="196"/>
      <c r="J4394" s="196"/>
      <c r="K4394" s="196"/>
      <c r="L4394" s="197"/>
    </row>
    <row r="4395" spans="6:12">
      <c r="F4395" s="198"/>
      <c r="G4395" s="196"/>
      <c r="H4395" s="196"/>
      <c r="I4395" s="196"/>
      <c r="J4395" s="196"/>
      <c r="K4395" s="196"/>
      <c r="L4395" s="197"/>
    </row>
    <row r="4396" spans="6:12">
      <c r="F4396" s="198"/>
      <c r="G4396" s="196"/>
      <c r="H4396" s="196"/>
      <c r="I4396" s="196"/>
      <c r="J4396" s="196"/>
      <c r="K4396" s="196"/>
      <c r="L4396" s="197"/>
    </row>
    <row r="4397" spans="6:12">
      <c r="F4397" s="198"/>
      <c r="G4397" s="196"/>
      <c r="H4397" s="196"/>
      <c r="I4397" s="196"/>
      <c r="J4397" s="196"/>
      <c r="K4397" s="196"/>
      <c r="L4397" s="197"/>
    </row>
    <row r="4398" spans="6:12">
      <c r="F4398" s="198"/>
      <c r="G4398" s="196"/>
      <c r="H4398" s="196"/>
      <c r="I4398" s="196"/>
      <c r="J4398" s="196"/>
      <c r="K4398" s="196"/>
      <c r="L4398" s="197"/>
    </row>
    <row r="4399" spans="6:12">
      <c r="F4399" s="198"/>
      <c r="G4399" s="196"/>
      <c r="H4399" s="196"/>
      <c r="I4399" s="196"/>
      <c r="J4399" s="196"/>
      <c r="K4399" s="196"/>
      <c r="L4399" s="197"/>
    </row>
    <row r="4400" spans="6:12">
      <c r="F4400" s="198"/>
      <c r="G4400" s="196"/>
      <c r="H4400" s="196"/>
      <c r="I4400" s="196"/>
      <c r="J4400" s="196"/>
      <c r="K4400" s="196"/>
      <c r="L4400" s="197"/>
    </row>
    <row r="4401" spans="6:12">
      <c r="F4401" s="198"/>
      <c r="G4401" s="196"/>
      <c r="H4401" s="196"/>
      <c r="I4401" s="196"/>
      <c r="J4401" s="196"/>
      <c r="K4401" s="196"/>
      <c r="L4401" s="197"/>
    </row>
    <row r="4402" spans="6:12">
      <c r="F4402" s="198"/>
      <c r="G4402" s="196"/>
      <c r="H4402" s="196"/>
      <c r="I4402" s="196"/>
      <c r="J4402" s="196"/>
      <c r="K4402" s="196"/>
      <c r="L4402" s="197"/>
    </row>
    <row r="4403" spans="6:12">
      <c r="F4403" s="198"/>
      <c r="G4403" s="196"/>
      <c r="H4403" s="196"/>
      <c r="I4403" s="196"/>
      <c r="J4403" s="196"/>
      <c r="K4403" s="196"/>
      <c r="L4403" s="197"/>
    </row>
    <row r="4404" spans="6:12">
      <c r="F4404" s="198"/>
      <c r="G4404" s="196"/>
      <c r="H4404" s="196"/>
      <c r="I4404" s="196"/>
      <c r="J4404" s="196"/>
      <c r="K4404" s="196"/>
      <c r="L4404" s="197"/>
    </row>
    <row r="4405" spans="6:12">
      <c r="F4405" s="198"/>
      <c r="G4405" s="196"/>
      <c r="H4405" s="196"/>
      <c r="I4405" s="196"/>
      <c r="J4405" s="196"/>
      <c r="K4405" s="196"/>
      <c r="L4405" s="197"/>
    </row>
    <row r="4406" spans="6:12">
      <c r="F4406" s="198"/>
      <c r="G4406" s="196"/>
      <c r="H4406" s="196"/>
      <c r="I4406" s="196"/>
      <c r="J4406" s="196"/>
      <c r="K4406" s="196"/>
      <c r="L4406" s="197"/>
    </row>
    <row r="4407" spans="6:12">
      <c r="F4407" s="198"/>
      <c r="G4407" s="196"/>
      <c r="H4407" s="196"/>
      <c r="I4407" s="196"/>
      <c r="J4407" s="196"/>
      <c r="K4407" s="196"/>
      <c r="L4407" s="197"/>
    </row>
    <row r="4408" spans="6:12">
      <c r="F4408" s="198"/>
      <c r="G4408" s="196"/>
      <c r="H4408" s="196"/>
      <c r="I4408" s="196"/>
      <c r="J4408" s="196"/>
      <c r="K4408" s="196"/>
      <c r="L4408" s="197"/>
    </row>
    <row r="4409" spans="6:12">
      <c r="F4409" s="198"/>
      <c r="G4409" s="196"/>
      <c r="H4409" s="196"/>
      <c r="I4409" s="196"/>
      <c r="J4409" s="196"/>
      <c r="K4409" s="196"/>
      <c r="L4409" s="197"/>
    </row>
    <row r="4410" spans="6:12">
      <c r="F4410" s="198"/>
      <c r="G4410" s="196"/>
      <c r="H4410" s="196"/>
      <c r="I4410" s="196"/>
      <c r="J4410" s="196"/>
      <c r="K4410" s="196"/>
      <c r="L4410" s="197"/>
    </row>
    <row r="4411" spans="6:12">
      <c r="F4411" s="198"/>
      <c r="G4411" s="196"/>
      <c r="H4411" s="196"/>
      <c r="I4411" s="196"/>
      <c r="J4411" s="196"/>
      <c r="K4411" s="196"/>
      <c r="L4411" s="197"/>
    </row>
    <row r="4412" spans="6:12">
      <c r="F4412" s="198"/>
      <c r="G4412" s="196"/>
      <c r="H4412" s="196"/>
      <c r="I4412" s="196"/>
      <c r="J4412" s="196"/>
      <c r="K4412" s="196"/>
      <c r="L4412" s="197"/>
    </row>
    <row r="4413" spans="6:12">
      <c r="F4413" s="198"/>
      <c r="G4413" s="196"/>
      <c r="H4413" s="196"/>
      <c r="I4413" s="196"/>
      <c r="J4413" s="196"/>
      <c r="K4413" s="196"/>
      <c r="L4413" s="197"/>
    </row>
    <row r="4414" spans="6:12">
      <c r="F4414" s="198"/>
      <c r="G4414" s="196"/>
      <c r="H4414" s="196"/>
      <c r="I4414" s="196"/>
      <c r="J4414" s="196"/>
      <c r="K4414" s="196"/>
      <c r="L4414" s="197"/>
    </row>
    <row r="4415" spans="6:12">
      <c r="F4415" s="198"/>
      <c r="G4415" s="196"/>
      <c r="H4415" s="196"/>
      <c r="I4415" s="196"/>
      <c r="J4415" s="196"/>
      <c r="K4415" s="196"/>
      <c r="L4415" s="197"/>
    </row>
    <row r="4416" spans="6:12">
      <c r="F4416" s="198"/>
      <c r="G4416" s="196"/>
      <c r="H4416" s="196"/>
      <c r="I4416" s="196"/>
      <c r="J4416" s="196"/>
      <c r="K4416" s="196"/>
      <c r="L4416" s="197"/>
    </row>
    <row r="4417" spans="6:12">
      <c r="F4417" s="198"/>
      <c r="G4417" s="196"/>
      <c r="H4417" s="196"/>
      <c r="I4417" s="196"/>
      <c r="J4417" s="196"/>
      <c r="K4417" s="196"/>
      <c r="L4417" s="197"/>
    </row>
    <row r="4418" spans="6:12">
      <c r="F4418" s="198"/>
      <c r="G4418" s="196"/>
      <c r="H4418" s="196"/>
      <c r="I4418" s="196"/>
      <c r="J4418" s="196"/>
      <c r="K4418" s="196"/>
      <c r="L4418" s="197"/>
    </row>
    <row r="4419" spans="6:12">
      <c r="F4419" s="198"/>
      <c r="G4419" s="196"/>
      <c r="H4419" s="196"/>
      <c r="I4419" s="196"/>
      <c r="J4419" s="196"/>
      <c r="K4419" s="196"/>
      <c r="L4419" s="197"/>
    </row>
    <row r="4420" spans="6:12">
      <c r="F4420" s="198"/>
      <c r="G4420" s="196"/>
      <c r="H4420" s="196"/>
      <c r="I4420" s="196"/>
      <c r="J4420" s="196"/>
      <c r="K4420" s="196"/>
      <c r="L4420" s="197"/>
    </row>
    <row r="4421" spans="6:12">
      <c r="F4421" s="198"/>
      <c r="G4421" s="196"/>
      <c r="H4421" s="196"/>
      <c r="I4421" s="196"/>
      <c r="J4421" s="196"/>
      <c r="K4421" s="196"/>
      <c r="L4421" s="197"/>
    </row>
    <row r="4422" spans="6:12">
      <c r="F4422" s="198"/>
      <c r="G4422" s="196"/>
      <c r="H4422" s="196"/>
      <c r="I4422" s="196"/>
      <c r="J4422" s="196"/>
      <c r="K4422" s="196"/>
      <c r="L4422" s="197"/>
    </row>
    <row r="4423" spans="6:12">
      <c r="F4423" s="198"/>
      <c r="G4423" s="196"/>
      <c r="H4423" s="196"/>
      <c r="I4423" s="196"/>
      <c r="J4423" s="196"/>
      <c r="K4423" s="196"/>
      <c r="L4423" s="197"/>
    </row>
    <row r="4424" spans="6:12">
      <c r="F4424" s="198"/>
      <c r="G4424" s="196"/>
      <c r="H4424" s="196"/>
      <c r="I4424" s="196"/>
      <c r="J4424" s="196"/>
      <c r="K4424" s="196"/>
      <c r="L4424" s="197"/>
    </row>
    <row r="4425" spans="6:12">
      <c r="F4425" s="198"/>
      <c r="G4425" s="196"/>
      <c r="H4425" s="196"/>
      <c r="I4425" s="196"/>
      <c r="J4425" s="196"/>
      <c r="K4425" s="196"/>
      <c r="L4425" s="197"/>
    </row>
    <row r="4426" spans="6:12">
      <c r="F4426" s="198"/>
      <c r="G4426" s="196"/>
      <c r="H4426" s="196"/>
      <c r="I4426" s="196"/>
      <c r="J4426" s="196"/>
      <c r="K4426" s="196"/>
      <c r="L4426" s="197"/>
    </row>
    <row r="4427" spans="6:12">
      <c r="F4427" s="198"/>
      <c r="G4427" s="196"/>
      <c r="H4427" s="196"/>
      <c r="I4427" s="196"/>
      <c r="J4427" s="196"/>
      <c r="K4427" s="196"/>
      <c r="L4427" s="197"/>
    </row>
    <row r="4428" spans="6:12">
      <c r="F4428" s="198"/>
      <c r="G4428" s="196"/>
      <c r="H4428" s="196"/>
      <c r="I4428" s="196"/>
      <c r="J4428" s="196"/>
      <c r="K4428" s="196"/>
      <c r="L4428" s="197"/>
    </row>
    <row r="4429" spans="6:12">
      <c r="F4429" s="198"/>
      <c r="G4429" s="196"/>
      <c r="H4429" s="196"/>
      <c r="I4429" s="196"/>
      <c r="J4429" s="196"/>
      <c r="K4429" s="196"/>
      <c r="L4429" s="197"/>
    </row>
    <row r="4430" spans="6:12">
      <c r="F4430" s="198"/>
      <c r="G4430" s="196"/>
      <c r="H4430" s="196"/>
      <c r="I4430" s="196"/>
      <c r="J4430" s="196"/>
      <c r="K4430" s="196"/>
      <c r="L4430" s="197"/>
    </row>
    <row r="4431" spans="6:12">
      <c r="F4431" s="198"/>
      <c r="G4431" s="196"/>
      <c r="H4431" s="196"/>
      <c r="I4431" s="196"/>
      <c r="J4431" s="196"/>
      <c r="K4431" s="196"/>
      <c r="L4431" s="197"/>
    </row>
    <row r="4432" spans="6:12">
      <c r="F4432" s="198"/>
      <c r="G4432" s="196"/>
      <c r="H4432" s="196"/>
      <c r="I4432" s="196"/>
      <c r="J4432" s="196"/>
      <c r="K4432" s="196"/>
      <c r="L4432" s="197"/>
    </row>
    <row r="4433" spans="6:12">
      <c r="F4433" s="198"/>
      <c r="G4433" s="196"/>
      <c r="H4433" s="196"/>
      <c r="I4433" s="196"/>
      <c r="J4433" s="196"/>
      <c r="K4433" s="196"/>
      <c r="L4433" s="197"/>
    </row>
    <row r="4434" spans="6:12">
      <c r="F4434" s="198"/>
      <c r="G4434" s="196"/>
      <c r="H4434" s="196"/>
      <c r="I4434" s="196"/>
      <c r="J4434" s="196"/>
      <c r="K4434" s="196"/>
      <c r="L4434" s="197"/>
    </row>
    <row r="4435" spans="6:12">
      <c r="F4435" s="198"/>
      <c r="G4435" s="196"/>
      <c r="H4435" s="196"/>
      <c r="I4435" s="196"/>
      <c r="J4435" s="196"/>
      <c r="K4435" s="196"/>
      <c r="L4435" s="197"/>
    </row>
    <row r="4436" spans="6:12">
      <c r="F4436" s="198"/>
      <c r="G4436" s="196"/>
      <c r="H4436" s="196"/>
      <c r="I4436" s="196"/>
      <c r="J4436" s="196"/>
      <c r="K4436" s="196"/>
      <c r="L4436" s="197"/>
    </row>
    <row r="4437" spans="6:12">
      <c r="F4437" s="198"/>
      <c r="G4437" s="196"/>
      <c r="H4437" s="196"/>
      <c r="I4437" s="196"/>
      <c r="J4437" s="196"/>
      <c r="K4437" s="196"/>
      <c r="L4437" s="197"/>
    </row>
    <row r="4438" spans="6:12">
      <c r="F4438" s="198"/>
      <c r="G4438" s="196"/>
      <c r="H4438" s="196"/>
      <c r="I4438" s="196"/>
      <c r="J4438" s="196"/>
      <c r="K4438" s="196"/>
      <c r="L4438" s="197"/>
    </row>
    <row r="4439" spans="6:12">
      <c r="F4439" s="198"/>
      <c r="G4439" s="196"/>
      <c r="H4439" s="196"/>
      <c r="I4439" s="196"/>
      <c r="J4439" s="196"/>
      <c r="K4439" s="196"/>
      <c r="L4439" s="197"/>
    </row>
    <row r="4440" spans="6:12">
      <c r="F4440" s="198"/>
      <c r="G4440" s="196"/>
      <c r="H4440" s="196"/>
      <c r="I4440" s="196"/>
      <c r="J4440" s="196"/>
      <c r="K4440" s="196"/>
      <c r="L4440" s="197"/>
    </row>
    <row r="4441" spans="6:12">
      <c r="F4441" s="198"/>
      <c r="G4441" s="196"/>
      <c r="H4441" s="196"/>
      <c r="I4441" s="196"/>
      <c r="J4441" s="196"/>
      <c r="K4441" s="196"/>
      <c r="L4441" s="197"/>
    </row>
    <row r="4442" spans="6:12">
      <c r="F4442" s="198"/>
      <c r="G4442" s="196"/>
      <c r="H4442" s="196"/>
      <c r="I4442" s="196"/>
      <c r="J4442" s="196"/>
      <c r="K4442" s="196"/>
      <c r="L4442" s="197"/>
    </row>
    <row r="4443" spans="6:12">
      <c r="F4443" s="198"/>
      <c r="G4443" s="196"/>
      <c r="H4443" s="196"/>
      <c r="I4443" s="196"/>
      <c r="J4443" s="196"/>
      <c r="K4443" s="196"/>
      <c r="L4443" s="197"/>
    </row>
    <row r="4444" spans="6:12">
      <c r="F4444" s="198"/>
      <c r="G4444" s="196"/>
      <c r="H4444" s="196"/>
      <c r="I4444" s="196"/>
      <c r="J4444" s="196"/>
      <c r="K4444" s="196"/>
      <c r="L4444" s="197"/>
    </row>
    <row r="4445" spans="6:12">
      <c r="F4445" s="198"/>
      <c r="G4445" s="196"/>
      <c r="H4445" s="196"/>
      <c r="I4445" s="196"/>
      <c r="J4445" s="196"/>
      <c r="K4445" s="196"/>
      <c r="L4445" s="197"/>
    </row>
    <row r="4446" spans="6:12">
      <c r="F4446" s="198"/>
      <c r="G4446" s="196"/>
      <c r="H4446" s="196"/>
      <c r="I4446" s="196"/>
      <c r="J4446" s="196"/>
      <c r="K4446" s="196"/>
      <c r="L4446" s="197"/>
    </row>
    <row r="4447" spans="6:12">
      <c r="F4447" s="198"/>
      <c r="G4447" s="196"/>
      <c r="H4447" s="196"/>
      <c r="I4447" s="196"/>
      <c r="J4447" s="196"/>
      <c r="K4447" s="196"/>
      <c r="L4447" s="197"/>
    </row>
    <row r="4448" spans="6:12">
      <c r="F4448" s="198"/>
      <c r="G4448" s="196"/>
      <c r="H4448" s="196"/>
      <c r="I4448" s="196"/>
      <c r="J4448" s="196"/>
      <c r="K4448" s="196"/>
      <c r="L4448" s="197"/>
    </row>
    <row r="4449" spans="6:12">
      <c r="F4449" s="198"/>
      <c r="G4449" s="196"/>
      <c r="H4449" s="196"/>
      <c r="I4449" s="196"/>
      <c r="J4449" s="196"/>
      <c r="K4449" s="196"/>
      <c r="L4449" s="197"/>
    </row>
    <row r="4450" spans="6:12">
      <c r="F4450" s="198"/>
      <c r="G4450" s="196"/>
      <c r="H4450" s="196"/>
      <c r="I4450" s="196"/>
      <c r="J4450" s="196"/>
      <c r="K4450" s="196"/>
      <c r="L4450" s="197"/>
    </row>
    <row r="4451" spans="6:12">
      <c r="F4451" s="198"/>
      <c r="G4451" s="196"/>
      <c r="H4451" s="196"/>
      <c r="I4451" s="196"/>
      <c r="J4451" s="196"/>
      <c r="K4451" s="196"/>
      <c r="L4451" s="197"/>
    </row>
    <row r="4452" spans="6:12">
      <c r="F4452" s="198"/>
      <c r="G4452" s="196"/>
      <c r="H4452" s="196"/>
      <c r="I4452" s="196"/>
      <c r="J4452" s="196"/>
      <c r="K4452" s="196"/>
      <c r="L4452" s="197"/>
    </row>
    <row r="4453" spans="6:12">
      <c r="F4453" s="198"/>
      <c r="G4453" s="196"/>
      <c r="H4453" s="196"/>
      <c r="I4453" s="196"/>
      <c r="J4453" s="196"/>
      <c r="K4453" s="196"/>
      <c r="L4453" s="197"/>
    </row>
    <row r="4454" spans="6:12">
      <c r="F4454" s="198"/>
      <c r="G4454" s="196"/>
      <c r="H4454" s="196"/>
      <c r="I4454" s="196"/>
      <c r="J4454" s="196"/>
      <c r="K4454" s="196"/>
      <c r="L4454" s="197"/>
    </row>
    <row r="4455" spans="6:12">
      <c r="F4455" s="198"/>
      <c r="G4455" s="196"/>
      <c r="H4455" s="196"/>
      <c r="I4455" s="196"/>
      <c r="J4455" s="196"/>
      <c r="K4455" s="196"/>
      <c r="L4455" s="197"/>
    </row>
    <row r="4456" spans="6:12">
      <c r="F4456" s="198"/>
      <c r="G4456" s="196"/>
      <c r="H4456" s="196"/>
      <c r="I4456" s="196"/>
      <c r="J4456" s="196"/>
      <c r="K4456" s="196"/>
      <c r="L4456" s="197"/>
    </row>
    <row r="4457" spans="6:12">
      <c r="F4457" s="198"/>
      <c r="G4457" s="196"/>
      <c r="H4457" s="196"/>
      <c r="I4457" s="196"/>
      <c r="J4457" s="196"/>
      <c r="K4457" s="196"/>
      <c r="L4457" s="197"/>
    </row>
    <row r="4458" spans="6:12">
      <c r="F4458" s="198"/>
      <c r="G4458" s="196"/>
      <c r="H4458" s="196"/>
      <c r="I4458" s="196"/>
      <c r="J4458" s="196"/>
      <c r="K4458" s="196"/>
      <c r="L4458" s="197"/>
    </row>
    <row r="4459" spans="6:12">
      <c r="F4459" s="198"/>
      <c r="G4459" s="196"/>
      <c r="H4459" s="196"/>
      <c r="I4459" s="196"/>
      <c r="J4459" s="196"/>
      <c r="K4459" s="196"/>
      <c r="L4459" s="197"/>
    </row>
    <row r="4460" spans="6:12">
      <c r="F4460" s="198"/>
      <c r="G4460" s="196"/>
      <c r="H4460" s="196"/>
      <c r="I4460" s="196"/>
      <c r="J4460" s="196"/>
      <c r="K4460" s="196"/>
      <c r="L4460" s="197"/>
    </row>
    <row r="4461" spans="6:12">
      <c r="F4461" s="198"/>
      <c r="G4461" s="196"/>
      <c r="H4461" s="196"/>
      <c r="I4461" s="196"/>
      <c r="J4461" s="196"/>
      <c r="K4461" s="196"/>
      <c r="L4461" s="197"/>
    </row>
    <row r="4462" spans="6:12">
      <c r="F4462" s="198"/>
      <c r="G4462" s="196"/>
      <c r="H4462" s="196"/>
      <c r="I4462" s="196"/>
      <c r="J4462" s="196"/>
      <c r="K4462" s="196"/>
      <c r="L4462" s="197"/>
    </row>
    <row r="4463" spans="6:12">
      <c r="F4463" s="198"/>
      <c r="G4463" s="196"/>
      <c r="H4463" s="196"/>
      <c r="I4463" s="196"/>
      <c r="J4463" s="196"/>
      <c r="K4463" s="196"/>
      <c r="L4463" s="197"/>
    </row>
    <row r="4464" spans="6:12">
      <c r="F4464" s="198"/>
      <c r="G4464" s="196"/>
      <c r="H4464" s="196"/>
      <c r="I4464" s="196"/>
      <c r="J4464" s="196"/>
      <c r="K4464" s="196"/>
      <c r="L4464" s="197"/>
    </row>
    <row r="4465" spans="6:12">
      <c r="F4465" s="198"/>
      <c r="G4465" s="196"/>
      <c r="H4465" s="196"/>
      <c r="I4465" s="196"/>
      <c r="J4465" s="196"/>
      <c r="K4465" s="196"/>
      <c r="L4465" s="197"/>
    </row>
    <row r="4466" spans="6:12">
      <c r="F4466" s="198"/>
      <c r="G4466" s="196"/>
      <c r="H4466" s="196"/>
      <c r="I4466" s="196"/>
      <c r="J4466" s="196"/>
      <c r="K4466" s="196"/>
      <c r="L4466" s="197"/>
    </row>
    <row r="4467" spans="6:12">
      <c r="F4467" s="198"/>
      <c r="G4467" s="196"/>
      <c r="H4467" s="196"/>
      <c r="I4467" s="196"/>
      <c r="J4467" s="196"/>
      <c r="K4467" s="196"/>
      <c r="L4467" s="197"/>
    </row>
    <row r="4468" spans="6:12">
      <c r="F4468" s="198"/>
      <c r="G4468" s="196"/>
      <c r="H4468" s="196"/>
      <c r="I4468" s="196"/>
      <c r="J4468" s="196"/>
      <c r="K4468" s="196"/>
      <c r="L4468" s="197"/>
    </row>
    <row r="4469" spans="6:12">
      <c r="F4469" s="198"/>
      <c r="G4469" s="196"/>
      <c r="H4469" s="196"/>
      <c r="I4469" s="196"/>
      <c r="J4469" s="196"/>
      <c r="K4469" s="196"/>
      <c r="L4469" s="197"/>
    </row>
    <row r="4470" spans="6:12">
      <c r="F4470" s="198"/>
      <c r="G4470" s="196"/>
      <c r="H4470" s="196"/>
      <c r="I4470" s="196"/>
      <c r="J4470" s="196"/>
      <c r="K4470" s="196"/>
      <c r="L4470" s="197"/>
    </row>
    <row r="4471" spans="6:12">
      <c r="F4471" s="198"/>
      <c r="G4471" s="196"/>
      <c r="H4471" s="196"/>
      <c r="I4471" s="196"/>
      <c r="J4471" s="196"/>
      <c r="K4471" s="196"/>
      <c r="L4471" s="197"/>
    </row>
    <row r="4472" spans="6:12">
      <c r="F4472" s="198"/>
      <c r="G4472" s="196"/>
      <c r="H4472" s="196"/>
      <c r="I4472" s="196"/>
      <c r="J4472" s="196"/>
      <c r="K4472" s="196"/>
      <c r="L4472" s="197"/>
    </row>
    <row r="4473" spans="6:12">
      <c r="F4473" s="198"/>
      <c r="G4473" s="196"/>
      <c r="H4473" s="196"/>
      <c r="I4473" s="196"/>
      <c r="J4473" s="196"/>
      <c r="K4473" s="196"/>
      <c r="L4473" s="197"/>
    </row>
    <row r="4474" spans="6:12">
      <c r="F4474" s="198"/>
      <c r="G4474" s="196"/>
      <c r="H4474" s="196"/>
      <c r="I4474" s="196"/>
      <c r="J4474" s="196"/>
      <c r="K4474" s="196"/>
      <c r="L4474" s="197"/>
    </row>
    <row r="4475" spans="6:12">
      <c r="F4475" s="198"/>
      <c r="G4475" s="196"/>
      <c r="H4475" s="196"/>
      <c r="I4475" s="196"/>
      <c r="J4475" s="196"/>
      <c r="K4475" s="196"/>
      <c r="L4475" s="197"/>
    </row>
    <row r="4476" spans="6:12">
      <c r="F4476" s="198"/>
      <c r="G4476" s="196"/>
      <c r="H4476" s="196"/>
      <c r="I4476" s="196"/>
      <c r="J4476" s="196"/>
      <c r="K4476" s="196"/>
      <c r="L4476" s="197"/>
    </row>
    <row r="4477" spans="6:12">
      <c r="F4477" s="198"/>
      <c r="G4477" s="196"/>
      <c r="H4477" s="196"/>
      <c r="I4477" s="196"/>
      <c r="J4477" s="196"/>
      <c r="K4477" s="196"/>
      <c r="L4477" s="197"/>
    </row>
    <row r="4478" spans="6:12">
      <c r="F4478" s="198"/>
      <c r="G4478" s="196"/>
      <c r="H4478" s="196"/>
      <c r="I4478" s="196"/>
      <c r="J4478" s="196"/>
      <c r="K4478" s="196"/>
      <c r="L4478" s="197"/>
    </row>
    <row r="4479" spans="6:12">
      <c r="F4479" s="198"/>
      <c r="G4479" s="196"/>
      <c r="H4479" s="196"/>
      <c r="I4479" s="196"/>
      <c r="J4479" s="196"/>
      <c r="K4479" s="196"/>
      <c r="L4479" s="197"/>
    </row>
    <row r="4480" spans="6:12">
      <c r="F4480" s="198"/>
      <c r="G4480" s="196"/>
      <c r="H4480" s="196"/>
      <c r="I4480" s="196"/>
      <c r="J4480" s="196"/>
      <c r="K4480" s="196"/>
      <c r="L4480" s="197"/>
    </row>
    <row r="4481" spans="6:12">
      <c r="F4481" s="198"/>
      <c r="G4481" s="196"/>
      <c r="H4481" s="196"/>
      <c r="I4481" s="196"/>
      <c r="J4481" s="196"/>
      <c r="K4481" s="196"/>
      <c r="L4481" s="197"/>
    </row>
    <row r="4482" spans="6:12">
      <c r="F4482" s="198"/>
      <c r="G4482" s="196"/>
      <c r="H4482" s="196"/>
      <c r="I4482" s="196"/>
      <c r="J4482" s="196"/>
      <c r="K4482" s="196"/>
      <c r="L4482" s="197"/>
    </row>
    <row r="4483" spans="6:12">
      <c r="F4483" s="198"/>
      <c r="G4483" s="196"/>
      <c r="H4483" s="196"/>
      <c r="I4483" s="196"/>
      <c r="J4483" s="196"/>
      <c r="K4483" s="196"/>
      <c r="L4483" s="197"/>
    </row>
    <row r="4484" spans="6:12">
      <c r="F4484" s="198"/>
      <c r="G4484" s="196"/>
      <c r="H4484" s="196"/>
      <c r="I4484" s="196"/>
      <c r="J4484" s="196"/>
      <c r="K4484" s="196"/>
      <c r="L4484" s="197"/>
    </row>
    <row r="4485" spans="6:12">
      <c r="F4485" s="198"/>
      <c r="G4485" s="196"/>
      <c r="H4485" s="196"/>
      <c r="I4485" s="196"/>
      <c r="J4485" s="196"/>
      <c r="K4485" s="196"/>
      <c r="L4485" s="197"/>
    </row>
    <row r="4486" spans="6:12">
      <c r="F4486" s="198"/>
      <c r="G4486" s="196"/>
      <c r="H4486" s="196"/>
      <c r="I4486" s="196"/>
      <c r="J4486" s="196"/>
      <c r="K4486" s="196"/>
      <c r="L4486" s="197"/>
    </row>
    <row r="4487" spans="6:12">
      <c r="F4487" s="198"/>
      <c r="G4487" s="196"/>
      <c r="H4487" s="196"/>
      <c r="I4487" s="196"/>
      <c r="J4487" s="196"/>
      <c r="K4487" s="196"/>
      <c r="L4487" s="197"/>
    </row>
    <row r="4488" spans="6:12">
      <c r="F4488" s="198"/>
      <c r="G4488" s="196"/>
      <c r="H4488" s="196"/>
      <c r="I4488" s="196"/>
      <c r="J4488" s="196"/>
      <c r="K4488" s="196"/>
      <c r="L4488" s="197"/>
    </row>
    <row r="4489" spans="6:12">
      <c r="F4489" s="198"/>
      <c r="G4489" s="196"/>
      <c r="H4489" s="196"/>
      <c r="I4489" s="196"/>
      <c r="J4489" s="196"/>
      <c r="K4489" s="196"/>
      <c r="L4489" s="197"/>
    </row>
    <row r="4490" spans="6:12">
      <c r="F4490" s="198"/>
      <c r="G4490" s="196"/>
      <c r="H4490" s="196"/>
      <c r="I4490" s="196"/>
      <c r="J4490" s="196"/>
      <c r="K4490" s="196"/>
      <c r="L4490" s="197"/>
    </row>
    <row r="4491" spans="6:12">
      <c r="F4491" s="198"/>
      <c r="G4491" s="196"/>
      <c r="H4491" s="196"/>
      <c r="I4491" s="196"/>
      <c r="J4491" s="196"/>
      <c r="K4491" s="196"/>
      <c r="L4491" s="197"/>
    </row>
    <row r="4492" spans="6:12">
      <c r="F4492" s="198"/>
      <c r="G4492" s="196"/>
      <c r="H4492" s="196"/>
      <c r="I4492" s="196"/>
      <c r="J4492" s="196"/>
      <c r="K4492" s="196"/>
      <c r="L4492" s="197"/>
    </row>
    <row r="4493" spans="6:12">
      <c r="F4493" s="198"/>
      <c r="G4493" s="196"/>
      <c r="H4493" s="196"/>
      <c r="I4493" s="196"/>
      <c r="J4493" s="196"/>
      <c r="K4493" s="196"/>
      <c r="L4493" s="197"/>
    </row>
    <row r="4494" spans="6:12">
      <c r="F4494" s="198"/>
      <c r="G4494" s="196"/>
      <c r="H4494" s="196"/>
      <c r="I4494" s="196"/>
      <c r="J4494" s="196"/>
      <c r="K4494" s="196"/>
      <c r="L4494" s="197"/>
    </row>
    <row r="4495" spans="6:12">
      <c r="F4495" s="198"/>
      <c r="G4495" s="196"/>
      <c r="H4495" s="196"/>
      <c r="I4495" s="196"/>
      <c r="J4495" s="196"/>
      <c r="K4495" s="196"/>
      <c r="L4495" s="197"/>
    </row>
    <row r="4496" spans="6:12">
      <c r="F4496" s="198"/>
      <c r="G4496" s="196"/>
      <c r="H4496" s="196"/>
      <c r="I4496" s="196"/>
      <c r="J4496" s="196"/>
      <c r="K4496" s="196"/>
      <c r="L4496" s="197"/>
    </row>
    <row r="4497" spans="6:12">
      <c r="F4497" s="198"/>
      <c r="G4497" s="196"/>
      <c r="H4497" s="196"/>
      <c r="I4497" s="196"/>
      <c r="J4497" s="196"/>
      <c r="K4497" s="196"/>
      <c r="L4497" s="197"/>
    </row>
    <row r="4498" spans="6:12">
      <c r="F4498" s="198"/>
      <c r="G4498" s="196"/>
      <c r="H4498" s="196"/>
      <c r="I4498" s="196"/>
      <c r="J4498" s="196"/>
      <c r="K4498" s="196"/>
      <c r="L4498" s="197"/>
    </row>
    <row r="4499" spans="6:12">
      <c r="F4499" s="198"/>
      <c r="G4499" s="196"/>
      <c r="H4499" s="196"/>
      <c r="I4499" s="196"/>
      <c r="J4499" s="196"/>
      <c r="K4499" s="196"/>
      <c r="L4499" s="197"/>
    </row>
    <row r="4500" spans="6:12">
      <c r="F4500" s="198"/>
      <c r="G4500" s="196"/>
      <c r="H4500" s="196"/>
      <c r="I4500" s="196"/>
      <c r="J4500" s="196"/>
      <c r="K4500" s="196"/>
      <c r="L4500" s="197"/>
    </row>
    <row r="4501" spans="6:12">
      <c r="F4501" s="198"/>
      <c r="G4501" s="196"/>
      <c r="H4501" s="196"/>
      <c r="I4501" s="196"/>
      <c r="J4501" s="196"/>
      <c r="K4501" s="196"/>
      <c r="L4501" s="197"/>
    </row>
    <row r="4502" spans="6:12">
      <c r="F4502" s="198"/>
      <c r="G4502" s="196"/>
      <c r="H4502" s="196"/>
      <c r="I4502" s="196"/>
      <c r="J4502" s="196"/>
      <c r="K4502" s="196"/>
      <c r="L4502" s="197"/>
    </row>
    <row r="4503" spans="6:12">
      <c r="F4503" s="198"/>
      <c r="G4503" s="196"/>
      <c r="H4503" s="196"/>
      <c r="I4503" s="196"/>
      <c r="J4503" s="196"/>
      <c r="K4503" s="196"/>
      <c r="L4503" s="197"/>
    </row>
    <row r="4504" spans="6:12">
      <c r="F4504" s="198"/>
      <c r="G4504" s="196"/>
      <c r="H4504" s="196"/>
      <c r="I4504" s="196"/>
      <c r="J4504" s="196"/>
      <c r="K4504" s="196"/>
      <c r="L4504" s="197"/>
    </row>
    <row r="4505" spans="6:12">
      <c r="F4505" s="198"/>
      <c r="G4505" s="196"/>
      <c r="H4505" s="196"/>
      <c r="I4505" s="196"/>
      <c r="J4505" s="196"/>
      <c r="K4505" s="196"/>
      <c r="L4505" s="197"/>
    </row>
    <row r="4506" spans="6:12">
      <c r="F4506" s="198"/>
      <c r="G4506" s="196"/>
      <c r="H4506" s="196"/>
      <c r="I4506" s="196"/>
      <c r="J4506" s="196"/>
      <c r="K4506" s="196"/>
      <c r="L4506" s="197"/>
    </row>
    <row r="4507" spans="6:12">
      <c r="F4507" s="198"/>
      <c r="G4507" s="196"/>
      <c r="H4507" s="196"/>
      <c r="I4507" s="196"/>
      <c r="J4507" s="196"/>
      <c r="K4507" s="196"/>
      <c r="L4507" s="197"/>
    </row>
    <row r="4508" spans="6:12">
      <c r="F4508" s="198"/>
      <c r="G4508" s="196"/>
      <c r="H4508" s="196"/>
      <c r="I4508" s="196"/>
      <c r="J4508" s="196"/>
      <c r="K4508" s="196"/>
      <c r="L4508" s="197"/>
    </row>
    <row r="4509" spans="6:12">
      <c r="F4509" s="198"/>
      <c r="G4509" s="196"/>
      <c r="H4509" s="196"/>
      <c r="I4509" s="196"/>
      <c r="J4509" s="196"/>
      <c r="K4509" s="196"/>
      <c r="L4509" s="197"/>
    </row>
    <row r="4510" spans="6:12">
      <c r="F4510" s="198"/>
      <c r="G4510" s="196"/>
      <c r="H4510" s="196"/>
      <c r="I4510" s="196"/>
      <c r="J4510" s="196"/>
      <c r="K4510" s="196"/>
      <c r="L4510" s="197"/>
    </row>
    <row r="4511" spans="6:12">
      <c r="F4511" s="198"/>
      <c r="G4511" s="196"/>
      <c r="H4511" s="196"/>
      <c r="I4511" s="196"/>
      <c r="J4511" s="196"/>
      <c r="K4511" s="196"/>
      <c r="L4511" s="197"/>
    </row>
    <row r="4512" spans="6:12">
      <c r="F4512" s="198"/>
      <c r="G4512" s="196"/>
      <c r="H4512" s="196"/>
      <c r="I4512" s="196"/>
      <c r="J4512" s="196"/>
      <c r="K4512" s="196"/>
      <c r="L4512" s="197"/>
    </row>
    <row r="4513" spans="6:12">
      <c r="F4513" s="198"/>
      <c r="G4513" s="196"/>
      <c r="H4513" s="196"/>
      <c r="I4513" s="196"/>
      <c r="J4513" s="196"/>
      <c r="K4513" s="196"/>
      <c r="L4513" s="197"/>
    </row>
    <row r="4514" spans="6:12">
      <c r="F4514" s="198"/>
      <c r="G4514" s="196"/>
      <c r="H4514" s="196"/>
      <c r="I4514" s="196"/>
      <c r="J4514" s="196"/>
      <c r="K4514" s="196"/>
      <c r="L4514" s="197"/>
    </row>
    <row r="4515" spans="6:12">
      <c r="F4515" s="198"/>
      <c r="G4515" s="196"/>
      <c r="H4515" s="196"/>
      <c r="I4515" s="196"/>
      <c r="J4515" s="196"/>
      <c r="K4515" s="196"/>
      <c r="L4515" s="197"/>
    </row>
    <row r="4516" spans="6:12">
      <c r="F4516" s="198"/>
      <c r="G4516" s="196"/>
      <c r="H4516" s="196"/>
      <c r="I4516" s="196"/>
      <c r="J4516" s="196"/>
      <c r="K4516" s="196"/>
      <c r="L4516" s="197"/>
    </row>
    <row r="4517" spans="6:12">
      <c r="F4517" s="198"/>
      <c r="G4517" s="196"/>
      <c r="H4517" s="196"/>
      <c r="I4517" s="196"/>
      <c r="J4517" s="196"/>
      <c r="K4517" s="196"/>
      <c r="L4517" s="197"/>
    </row>
    <row r="4518" spans="6:12">
      <c r="F4518" s="198"/>
      <c r="G4518" s="196"/>
      <c r="H4518" s="196"/>
      <c r="I4518" s="196"/>
      <c r="J4518" s="196"/>
      <c r="K4518" s="196"/>
      <c r="L4518" s="197"/>
    </row>
    <row r="4519" spans="6:12">
      <c r="F4519" s="198"/>
      <c r="G4519" s="196"/>
      <c r="H4519" s="196"/>
      <c r="I4519" s="196"/>
      <c r="J4519" s="196"/>
      <c r="K4519" s="196"/>
      <c r="L4519" s="197"/>
    </row>
    <row r="4520" spans="6:12">
      <c r="F4520" s="198"/>
      <c r="G4520" s="196"/>
      <c r="H4520" s="196"/>
      <c r="I4520" s="196"/>
      <c r="J4520" s="196"/>
      <c r="K4520" s="196"/>
      <c r="L4520" s="197"/>
    </row>
    <row r="4521" spans="6:12">
      <c r="F4521" s="198"/>
      <c r="G4521" s="196"/>
      <c r="H4521" s="196"/>
      <c r="I4521" s="196"/>
      <c r="J4521" s="196"/>
      <c r="K4521" s="196"/>
      <c r="L4521" s="197"/>
    </row>
    <row r="4522" spans="6:12">
      <c r="F4522" s="198"/>
      <c r="G4522" s="196"/>
      <c r="H4522" s="196"/>
      <c r="I4522" s="196"/>
      <c r="J4522" s="196"/>
      <c r="K4522" s="196"/>
      <c r="L4522" s="197"/>
    </row>
    <row r="4523" spans="6:12">
      <c r="F4523" s="198"/>
      <c r="G4523" s="196"/>
      <c r="H4523" s="196"/>
      <c r="I4523" s="196"/>
      <c r="J4523" s="196"/>
      <c r="K4523" s="196"/>
      <c r="L4523" s="197"/>
    </row>
    <row r="4524" spans="6:12">
      <c r="F4524" s="198"/>
      <c r="G4524" s="196"/>
      <c r="H4524" s="196"/>
      <c r="I4524" s="196"/>
      <c r="J4524" s="196"/>
      <c r="K4524" s="196"/>
      <c r="L4524" s="197"/>
    </row>
    <row r="4525" spans="6:12">
      <c r="F4525" s="198"/>
      <c r="G4525" s="196"/>
      <c r="H4525" s="196"/>
      <c r="I4525" s="196"/>
      <c r="J4525" s="196"/>
      <c r="K4525" s="196"/>
      <c r="L4525" s="197"/>
    </row>
    <row r="4526" spans="6:12">
      <c r="F4526" s="198"/>
      <c r="G4526" s="196"/>
      <c r="H4526" s="196"/>
      <c r="I4526" s="196"/>
      <c r="J4526" s="196"/>
      <c r="K4526" s="196"/>
      <c r="L4526" s="197"/>
    </row>
    <row r="4527" spans="6:12">
      <c r="F4527" s="198"/>
      <c r="G4527" s="196"/>
      <c r="H4527" s="196"/>
      <c r="I4527" s="196"/>
      <c r="J4527" s="196"/>
      <c r="K4527" s="196"/>
      <c r="L4527" s="197"/>
    </row>
    <row r="4528" spans="6:12">
      <c r="F4528" s="198"/>
      <c r="G4528" s="196"/>
      <c r="H4528" s="196"/>
      <c r="I4528" s="196"/>
      <c r="J4528" s="196"/>
      <c r="K4528" s="196"/>
      <c r="L4528" s="197"/>
    </row>
    <row r="4529" spans="6:12">
      <c r="F4529" s="198"/>
      <c r="G4529" s="196"/>
      <c r="H4529" s="196"/>
      <c r="I4529" s="196"/>
      <c r="J4529" s="196"/>
      <c r="K4529" s="196"/>
      <c r="L4529" s="197"/>
    </row>
    <row r="4530" spans="6:12">
      <c r="F4530" s="198"/>
      <c r="G4530" s="196"/>
      <c r="H4530" s="196"/>
      <c r="I4530" s="196"/>
      <c r="J4530" s="196"/>
      <c r="K4530" s="196"/>
      <c r="L4530" s="197"/>
    </row>
    <row r="4531" spans="6:12">
      <c r="F4531" s="198"/>
      <c r="G4531" s="196"/>
      <c r="H4531" s="196"/>
      <c r="I4531" s="196"/>
      <c r="J4531" s="196"/>
      <c r="K4531" s="196"/>
      <c r="L4531" s="197"/>
    </row>
    <row r="4532" spans="6:12">
      <c r="F4532" s="198"/>
      <c r="G4532" s="196"/>
      <c r="H4532" s="196"/>
      <c r="I4532" s="196"/>
      <c r="J4532" s="196"/>
      <c r="K4532" s="196"/>
      <c r="L4532" s="197"/>
    </row>
    <row r="4533" spans="6:12">
      <c r="F4533" s="198"/>
      <c r="G4533" s="196"/>
      <c r="H4533" s="196"/>
      <c r="I4533" s="196"/>
      <c r="J4533" s="196"/>
      <c r="K4533" s="196"/>
      <c r="L4533" s="197"/>
    </row>
    <row r="4534" spans="6:12">
      <c r="F4534" s="198"/>
      <c r="G4534" s="196"/>
      <c r="H4534" s="196"/>
      <c r="I4534" s="196"/>
      <c r="J4534" s="196"/>
      <c r="K4534" s="196"/>
      <c r="L4534" s="197"/>
    </row>
    <row r="4535" spans="6:12">
      <c r="F4535" s="198"/>
      <c r="G4535" s="196"/>
      <c r="H4535" s="196"/>
      <c r="I4535" s="196"/>
      <c r="J4535" s="196"/>
      <c r="K4535" s="196"/>
      <c r="L4535" s="197"/>
    </row>
    <row r="4536" spans="6:12">
      <c r="F4536" s="198"/>
      <c r="G4536" s="196"/>
      <c r="H4536" s="196"/>
      <c r="I4536" s="196"/>
      <c r="J4536" s="196"/>
      <c r="K4536" s="196"/>
      <c r="L4536" s="197"/>
    </row>
    <row r="4537" spans="6:12">
      <c r="F4537" s="198"/>
      <c r="G4537" s="196"/>
      <c r="H4537" s="196"/>
      <c r="I4537" s="196"/>
      <c r="J4537" s="196"/>
      <c r="K4537" s="196"/>
      <c r="L4537" s="197"/>
    </row>
    <row r="4538" spans="6:12">
      <c r="F4538" s="198"/>
      <c r="G4538" s="196"/>
      <c r="H4538" s="196"/>
      <c r="I4538" s="196"/>
      <c r="J4538" s="196"/>
      <c r="K4538" s="196"/>
      <c r="L4538" s="197"/>
    </row>
    <row r="4539" spans="6:12">
      <c r="F4539" s="198"/>
      <c r="G4539" s="196"/>
      <c r="H4539" s="196"/>
      <c r="I4539" s="196"/>
      <c r="J4539" s="196"/>
      <c r="K4539" s="196"/>
      <c r="L4539" s="197"/>
    </row>
    <row r="4540" spans="6:12">
      <c r="F4540" s="198"/>
      <c r="G4540" s="196"/>
      <c r="H4540" s="196"/>
      <c r="I4540" s="196"/>
      <c r="J4540" s="196"/>
      <c r="K4540" s="196"/>
      <c r="L4540" s="197"/>
    </row>
    <row r="4541" spans="6:12">
      <c r="F4541" s="198"/>
      <c r="G4541" s="196"/>
      <c r="H4541" s="196"/>
      <c r="I4541" s="196"/>
      <c r="J4541" s="196"/>
      <c r="K4541" s="196"/>
      <c r="L4541" s="197"/>
    </row>
    <row r="4542" spans="6:12">
      <c r="F4542" s="198"/>
      <c r="G4542" s="196"/>
      <c r="H4542" s="196"/>
      <c r="I4542" s="196"/>
      <c r="J4542" s="196"/>
      <c r="K4542" s="196"/>
      <c r="L4542" s="197"/>
    </row>
    <row r="4543" spans="6:12">
      <c r="F4543" s="198"/>
      <c r="G4543" s="196"/>
      <c r="H4543" s="196"/>
      <c r="I4543" s="196"/>
      <c r="J4543" s="196"/>
      <c r="K4543" s="196"/>
      <c r="L4543" s="197"/>
    </row>
    <row r="4544" spans="6:12">
      <c r="F4544" s="198"/>
      <c r="G4544" s="196"/>
      <c r="H4544" s="196"/>
      <c r="I4544" s="196"/>
      <c r="J4544" s="196"/>
      <c r="K4544" s="196"/>
      <c r="L4544" s="197"/>
    </row>
    <row r="4545" spans="6:12">
      <c r="F4545" s="198"/>
      <c r="G4545" s="196"/>
      <c r="H4545" s="196"/>
      <c r="I4545" s="196"/>
      <c r="J4545" s="196"/>
      <c r="K4545" s="196"/>
      <c r="L4545" s="197"/>
    </row>
    <row r="4546" spans="6:12">
      <c r="F4546" s="198"/>
      <c r="G4546" s="196"/>
      <c r="H4546" s="196"/>
      <c r="I4546" s="196"/>
      <c r="J4546" s="196"/>
      <c r="K4546" s="196"/>
      <c r="L4546" s="197"/>
    </row>
    <row r="4547" spans="6:12">
      <c r="F4547" s="198"/>
      <c r="G4547" s="196"/>
      <c r="H4547" s="196"/>
      <c r="I4547" s="196"/>
      <c r="J4547" s="196"/>
      <c r="K4547" s="196"/>
      <c r="L4547" s="197"/>
    </row>
    <row r="4548" spans="6:12">
      <c r="F4548" s="198"/>
      <c r="G4548" s="196"/>
      <c r="H4548" s="196"/>
      <c r="I4548" s="196"/>
      <c r="J4548" s="196"/>
      <c r="K4548" s="196"/>
      <c r="L4548" s="197"/>
    </row>
    <row r="4549" spans="6:12">
      <c r="F4549" s="198"/>
      <c r="G4549" s="196"/>
      <c r="H4549" s="196"/>
      <c r="I4549" s="196"/>
      <c r="J4549" s="196"/>
      <c r="K4549" s="196"/>
      <c r="L4549" s="197"/>
    </row>
    <row r="4550" spans="6:12">
      <c r="F4550" s="198"/>
      <c r="G4550" s="196"/>
      <c r="H4550" s="196"/>
      <c r="I4550" s="196"/>
      <c r="J4550" s="196"/>
      <c r="K4550" s="196"/>
      <c r="L4550" s="197"/>
    </row>
    <row r="4551" spans="6:12">
      <c r="F4551" s="198"/>
      <c r="G4551" s="196"/>
      <c r="H4551" s="196"/>
      <c r="I4551" s="196"/>
      <c r="J4551" s="196"/>
      <c r="K4551" s="196"/>
      <c r="L4551" s="197"/>
    </row>
    <row r="4552" spans="6:12">
      <c r="F4552" s="198"/>
      <c r="G4552" s="196"/>
      <c r="H4552" s="196"/>
      <c r="I4552" s="196"/>
      <c r="J4552" s="196"/>
      <c r="K4552" s="196"/>
      <c r="L4552" s="197"/>
    </row>
    <row r="4553" spans="6:12">
      <c r="F4553" s="198"/>
      <c r="G4553" s="196"/>
      <c r="H4553" s="196"/>
      <c r="I4553" s="196"/>
      <c r="J4553" s="196"/>
      <c r="K4553" s="196"/>
      <c r="L4553" s="197"/>
    </row>
    <row r="4554" spans="6:12">
      <c r="F4554" s="198"/>
      <c r="G4554" s="196"/>
      <c r="H4554" s="196"/>
      <c r="I4554" s="196"/>
      <c r="J4554" s="196"/>
      <c r="K4554" s="196"/>
      <c r="L4554" s="197"/>
    </row>
    <row r="4555" spans="6:12">
      <c r="F4555" s="198"/>
      <c r="G4555" s="196"/>
      <c r="H4555" s="196"/>
      <c r="I4555" s="196"/>
      <c r="J4555" s="196"/>
      <c r="K4555" s="196"/>
      <c r="L4555" s="197"/>
    </row>
    <row r="4556" spans="6:12">
      <c r="F4556" s="198"/>
      <c r="G4556" s="196"/>
      <c r="H4556" s="196"/>
      <c r="I4556" s="196"/>
      <c r="J4556" s="196"/>
      <c r="K4556" s="196"/>
      <c r="L4556" s="197"/>
    </row>
    <row r="4557" spans="6:12">
      <c r="F4557" s="198"/>
      <c r="G4557" s="196"/>
      <c r="H4557" s="196"/>
      <c r="I4557" s="196"/>
      <c r="J4557" s="196"/>
      <c r="K4557" s="196"/>
      <c r="L4557" s="197"/>
    </row>
    <row r="4558" spans="6:12">
      <c r="F4558" s="198"/>
      <c r="G4558" s="196"/>
      <c r="H4558" s="196"/>
      <c r="I4558" s="196"/>
      <c r="J4558" s="196"/>
      <c r="K4558" s="196"/>
      <c r="L4558" s="197"/>
    </row>
    <row r="4559" spans="6:12">
      <c r="F4559" s="198"/>
      <c r="G4559" s="196"/>
      <c r="H4559" s="196"/>
      <c r="I4559" s="196"/>
      <c r="J4559" s="196"/>
      <c r="K4559" s="196"/>
      <c r="L4559" s="197"/>
    </row>
    <row r="4560" spans="6:12">
      <c r="F4560" s="198"/>
      <c r="G4560" s="196"/>
      <c r="H4560" s="196"/>
      <c r="I4560" s="196"/>
      <c r="J4560" s="196"/>
      <c r="K4560" s="196"/>
      <c r="L4560" s="197"/>
    </row>
    <row r="4561" spans="6:12">
      <c r="F4561" s="198"/>
      <c r="G4561" s="196"/>
      <c r="H4561" s="196"/>
      <c r="I4561" s="196"/>
      <c r="J4561" s="196"/>
      <c r="K4561" s="196"/>
      <c r="L4561" s="197"/>
    </row>
    <row r="4562" spans="6:12">
      <c r="F4562" s="198"/>
      <c r="G4562" s="196"/>
      <c r="H4562" s="196"/>
      <c r="I4562" s="196"/>
      <c r="J4562" s="196"/>
      <c r="K4562" s="196"/>
      <c r="L4562" s="197"/>
    </row>
    <row r="4563" spans="6:12">
      <c r="F4563" s="198"/>
      <c r="G4563" s="196"/>
      <c r="H4563" s="196"/>
      <c r="I4563" s="196"/>
      <c r="J4563" s="196"/>
      <c r="K4563" s="196"/>
      <c r="L4563" s="197"/>
    </row>
    <row r="4564" spans="6:12">
      <c r="F4564" s="198"/>
      <c r="G4564" s="196"/>
      <c r="H4564" s="196"/>
      <c r="I4564" s="196"/>
      <c r="J4564" s="196"/>
      <c r="K4564" s="196"/>
      <c r="L4564" s="197"/>
    </row>
    <row r="4565" spans="6:12">
      <c r="F4565" s="198"/>
      <c r="G4565" s="196"/>
      <c r="H4565" s="196"/>
      <c r="I4565" s="196"/>
      <c r="J4565" s="196"/>
      <c r="K4565" s="196"/>
      <c r="L4565" s="197"/>
    </row>
    <row r="4566" spans="6:12">
      <c r="F4566" s="198"/>
      <c r="G4566" s="196"/>
      <c r="H4566" s="196"/>
      <c r="I4566" s="196"/>
      <c r="J4566" s="196"/>
      <c r="K4566" s="196"/>
      <c r="L4566" s="197"/>
    </row>
    <row r="4567" spans="6:12">
      <c r="F4567" s="198"/>
      <c r="G4567" s="196"/>
      <c r="H4567" s="196"/>
      <c r="I4567" s="196"/>
      <c r="J4567" s="196"/>
      <c r="K4567" s="196"/>
      <c r="L4567" s="197"/>
    </row>
    <row r="4568" spans="6:12">
      <c r="F4568" s="198"/>
      <c r="G4568" s="196"/>
      <c r="H4568" s="196"/>
      <c r="I4568" s="196"/>
      <c r="J4568" s="196"/>
      <c r="K4568" s="196"/>
      <c r="L4568" s="197"/>
    </row>
    <row r="4569" spans="6:12">
      <c r="F4569" s="198"/>
      <c r="G4569" s="196"/>
      <c r="H4569" s="196"/>
      <c r="I4569" s="196"/>
      <c r="J4569" s="196"/>
      <c r="K4569" s="196"/>
      <c r="L4569" s="197"/>
    </row>
    <row r="4570" spans="6:12">
      <c r="F4570" s="198"/>
      <c r="G4570" s="196"/>
      <c r="H4570" s="196"/>
      <c r="I4570" s="196"/>
      <c r="J4570" s="196"/>
      <c r="K4570" s="196"/>
      <c r="L4570" s="197"/>
    </row>
    <row r="4571" spans="6:12">
      <c r="F4571" s="198"/>
      <c r="G4571" s="196"/>
      <c r="H4571" s="196"/>
      <c r="I4571" s="196"/>
      <c r="J4571" s="196"/>
      <c r="K4571" s="196"/>
      <c r="L4571" s="197"/>
    </row>
    <row r="4572" spans="6:12">
      <c r="F4572" s="198"/>
      <c r="G4572" s="196"/>
      <c r="H4572" s="196"/>
      <c r="I4572" s="196"/>
      <c r="J4572" s="196"/>
      <c r="K4572" s="196"/>
      <c r="L4572" s="197"/>
    </row>
    <row r="4573" spans="6:12">
      <c r="F4573" s="198"/>
      <c r="G4573" s="196"/>
      <c r="H4573" s="196"/>
      <c r="I4573" s="196"/>
      <c r="J4573" s="196"/>
      <c r="K4573" s="196"/>
      <c r="L4573" s="197"/>
    </row>
    <row r="4574" spans="6:12">
      <c r="F4574" s="198"/>
      <c r="G4574" s="196"/>
      <c r="H4574" s="196"/>
      <c r="I4574" s="196"/>
      <c r="J4574" s="196"/>
      <c r="K4574" s="196"/>
      <c r="L4574" s="197"/>
    </row>
    <row r="4575" spans="6:12">
      <c r="F4575" s="198"/>
      <c r="G4575" s="196"/>
      <c r="H4575" s="196"/>
      <c r="I4575" s="196"/>
      <c r="J4575" s="196"/>
      <c r="K4575" s="196"/>
      <c r="L4575" s="197"/>
    </row>
    <row r="4576" spans="6:12">
      <c r="F4576" s="198"/>
      <c r="G4576" s="196"/>
      <c r="H4576" s="196"/>
      <c r="I4576" s="196"/>
      <c r="J4576" s="196"/>
      <c r="K4576" s="196"/>
      <c r="L4576" s="197"/>
    </row>
    <row r="4577" spans="6:12">
      <c r="F4577" s="198"/>
      <c r="G4577" s="196"/>
      <c r="H4577" s="196"/>
      <c r="I4577" s="196"/>
      <c r="J4577" s="196"/>
      <c r="K4577" s="196"/>
      <c r="L4577" s="197"/>
    </row>
    <row r="4578" spans="6:12">
      <c r="F4578" s="198"/>
      <c r="G4578" s="196"/>
      <c r="H4578" s="196"/>
      <c r="I4578" s="196"/>
      <c r="J4578" s="196"/>
      <c r="K4578" s="196"/>
      <c r="L4578" s="197"/>
    </row>
    <row r="4579" spans="6:12">
      <c r="F4579" s="198"/>
      <c r="G4579" s="196"/>
      <c r="H4579" s="196"/>
      <c r="I4579" s="196"/>
      <c r="J4579" s="196"/>
      <c r="K4579" s="196"/>
      <c r="L4579" s="197"/>
    </row>
    <row r="4580" spans="6:12">
      <c r="F4580" s="198"/>
      <c r="G4580" s="196"/>
      <c r="H4580" s="196"/>
      <c r="I4580" s="196"/>
      <c r="J4580" s="196"/>
      <c r="K4580" s="196"/>
      <c r="L4580" s="197"/>
    </row>
    <row r="4581" spans="6:12">
      <c r="F4581" s="198"/>
      <c r="G4581" s="196"/>
      <c r="H4581" s="196"/>
      <c r="I4581" s="196"/>
      <c r="J4581" s="196"/>
      <c r="K4581" s="196"/>
      <c r="L4581" s="197"/>
    </row>
    <row r="4582" spans="6:12">
      <c r="F4582" s="198"/>
      <c r="G4582" s="196"/>
      <c r="H4582" s="196"/>
      <c r="I4582" s="196"/>
      <c r="J4582" s="196"/>
      <c r="K4582" s="196"/>
      <c r="L4582" s="197"/>
    </row>
    <row r="4583" spans="6:12">
      <c r="F4583" s="198"/>
      <c r="G4583" s="196"/>
      <c r="H4583" s="196"/>
      <c r="I4583" s="196"/>
      <c r="J4583" s="196"/>
      <c r="K4583" s="196"/>
      <c r="L4583" s="197"/>
    </row>
    <row r="4584" spans="6:12">
      <c r="F4584" s="198"/>
      <c r="G4584" s="196"/>
      <c r="H4584" s="196"/>
      <c r="I4584" s="196"/>
      <c r="J4584" s="196"/>
      <c r="K4584" s="196"/>
      <c r="L4584" s="197"/>
    </row>
    <row r="4585" spans="6:12">
      <c r="F4585" s="198"/>
      <c r="G4585" s="196"/>
      <c r="H4585" s="196"/>
      <c r="I4585" s="196"/>
      <c r="J4585" s="196"/>
      <c r="K4585" s="196"/>
      <c r="L4585" s="197"/>
    </row>
    <row r="4586" spans="6:12">
      <c r="F4586" s="198"/>
      <c r="G4586" s="196"/>
      <c r="H4586" s="196"/>
      <c r="I4586" s="196"/>
      <c r="J4586" s="196"/>
      <c r="K4586" s="196"/>
      <c r="L4586" s="197"/>
    </row>
    <row r="4587" spans="6:12">
      <c r="F4587" s="198"/>
      <c r="G4587" s="196"/>
      <c r="H4587" s="196"/>
      <c r="I4587" s="196"/>
      <c r="J4587" s="196"/>
      <c r="K4587" s="196"/>
      <c r="L4587" s="197"/>
    </row>
    <row r="4588" spans="6:12">
      <c r="F4588" s="198"/>
      <c r="G4588" s="196"/>
      <c r="H4588" s="196"/>
      <c r="I4588" s="196"/>
      <c r="J4588" s="196"/>
      <c r="K4588" s="196"/>
      <c r="L4588" s="197"/>
    </row>
    <row r="4589" spans="6:12">
      <c r="F4589" s="198"/>
      <c r="G4589" s="196"/>
      <c r="H4589" s="196"/>
      <c r="I4589" s="196"/>
      <c r="J4589" s="196"/>
      <c r="K4589" s="196"/>
      <c r="L4589" s="197"/>
    </row>
    <row r="4590" spans="6:12">
      <c r="F4590" s="198"/>
      <c r="G4590" s="196"/>
      <c r="H4590" s="196"/>
      <c r="I4590" s="196"/>
      <c r="J4590" s="196"/>
      <c r="K4590" s="196"/>
      <c r="L4590" s="197"/>
    </row>
    <row r="4591" spans="6:12">
      <c r="F4591" s="198"/>
      <c r="G4591" s="196"/>
      <c r="H4591" s="196"/>
      <c r="I4591" s="196"/>
      <c r="J4591" s="196"/>
      <c r="K4591" s="196"/>
      <c r="L4591" s="197"/>
    </row>
    <row r="4592" spans="6:12">
      <c r="F4592" s="198"/>
      <c r="G4592" s="196"/>
      <c r="H4592" s="196"/>
      <c r="I4592" s="196"/>
      <c r="J4592" s="196"/>
      <c r="K4592" s="196"/>
      <c r="L4592" s="197"/>
    </row>
    <row r="4593" spans="6:12">
      <c r="F4593" s="198"/>
      <c r="G4593" s="196"/>
      <c r="H4593" s="196"/>
      <c r="I4593" s="196"/>
      <c r="J4593" s="196"/>
      <c r="K4593" s="196"/>
      <c r="L4593" s="197"/>
    </row>
    <row r="4594" spans="6:12">
      <c r="F4594" s="198"/>
      <c r="G4594" s="196"/>
      <c r="H4594" s="196"/>
      <c r="I4594" s="196"/>
      <c r="J4594" s="196"/>
      <c r="K4594" s="196"/>
      <c r="L4594" s="197"/>
    </row>
    <row r="4595" spans="6:12">
      <c r="F4595" s="198"/>
      <c r="G4595" s="196"/>
      <c r="H4595" s="196"/>
      <c r="I4595" s="196"/>
      <c r="J4595" s="196"/>
      <c r="K4595" s="196"/>
      <c r="L4595" s="197"/>
    </row>
    <row r="4596" spans="6:12">
      <c r="F4596" s="198"/>
      <c r="G4596" s="196"/>
      <c r="H4596" s="196"/>
      <c r="I4596" s="196"/>
      <c r="J4596" s="196"/>
      <c r="K4596" s="196"/>
      <c r="L4596" s="197"/>
    </row>
    <row r="4597" spans="6:12">
      <c r="F4597" s="198"/>
      <c r="G4597" s="196"/>
      <c r="H4597" s="196"/>
      <c r="I4597" s="196"/>
      <c r="J4597" s="196"/>
      <c r="K4597" s="196"/>
      <c r="L4597" s="197"/>
    </row>
    <row r="4598" spans="6:12">
      <c r="F4598" s="198"/>
      <c r="G4598" s="196"/>
      <c r="H4598" s="196"/>
      <c r="I4598" s="196"/>
      <c r="J4598" s="196"/>
      <c r="K4598" s="196"/>
      <c r="L4598" s="197"/>
    </row>
    <row r="4599" spans="6:12">
      <c r="F4599" s="198"/>
      <c r="G4599" s="196"/>
      <c r="H4599" s="196"/>
      <c r="I4599" s="196"/>
      <c r="J4599" s="196"/>
      <c r="K4599" s="196"/>
      <c r="L4599" s="197"/>
    </row>
    <row r="4600" spans="6:12">
      <c r="F4600" s="198"/>
      <c r="G4600" s="196"/>
      <c r="H4600" s="196"/>
      <c r="I4600" s="196"/>
      <c r="J4600" s="196"/>
      <c r="K4600" s="196"/>
      <c r="L4600" s="197"/>
    </row>
    <row r="4601" spans="6:12">
      <c r="F4601" s="198"/>
      <c r="G4601" s="196"/>
      <c r="H4601" s="196"/>
      <c r="I4601" s="196"/>
      <c r="J4601" s="196"/>
      <c r="K4601" s="196"/>
      <c r="L4601" s="197"/>
    </row>
    <row r="4602" spans="6:12">
      <c r="F4602" s="198"/>
      <c r="G4602" s="196"/>
      <c r="H4602" s="196"/>
      <c r="I4602" s="196"/>
      <c r="J4602" s="196"/>
      <c r="K4602" s="196"/>
      <c r="L4602" s="197"/>
    </row>
    <row r="4603" spans="6:12">
      <c r="F4603" s="198"/>
      <c r="G4603" s="196"/>
      <c r="H4603" s="196"/>
      <c r="I4603" s="196"/>
      <c r="J4603" s="196"/>
      <c r="K4603" s="196"/>
      <c r="L4603" s="197"/>
    </row>
    <row r="4604" spans="6:12">
      <c r="F4604" s="198"/>
      <c r="G4604" s="196"/>
      <c r="H4604" s="196"/>
      <c r="I4604" s="196"/>
      <c r="J4604" s="196"/>
      <c r="K4604" s="196"/>
      <c r="L4604" s="197"/>
    </row>
    <row r="4605" spans="6:12">
      <c r="F4605" s="198"/>
      <c r="G4605" s="196"/>
      <c r="H4605" s="196"/>
      <c r="I4605" s="196"/>
      <c r="J4605" s="196"/>
      <c r="K4605" s="196"/>
      <c r="L4605" s="197"/>
    </row>
    <row r="4606" spans="6:12">
      <c r="F4606" s="198"/>
      <c r="G4606" s="196"/>
      <c r="H4606" s="196"/>
      <c r="I4606" s="196"/>
      <c r="J4606" s="196"/>
      <c r="K4606" s="196"/>
      <c r="L4606" s="197"/>
    </row>
    <row r="4607" spans="6:12">
      <c r="F4607" s="198"/>
      <c r="G4607" s="196"/>
      <c r="H4607" s="196"/>
      <c r="I4607" s="196"/>
      <c r="J4607" s="196"/>
      <c r="K4607" s="196"/>
      <c r="L4607" s="197"/>
    </row>
    <row r="4608" spans="6:12">
      <c r="F4608" s="198"/>
      <c r="G4608" s="196"/>
      <c r="H4608" s="196"/>
      <c r="I4608" s="196"/>
      <c r="J4608" s="196"/>
      <c r="K4608" s="196"/>
      <c r="L4608" s="197"/>
    </row>
    <row r="4609" spans="6:12">
      <c r="F4609" s="198"/>
      <c r="G4609" s="196"/>
      <c r="H4609" s="196"/>
      <c r="I4609" s="196"/>
      <c r="J4609" s="196"/>
      <c r="K4609" s="196"/>
      <c r="L4609" s="197"/>
    </row>
    <row r="4610" spans="6:12">
      <c r="F4610" s="198"/>
      <c r="G4610" s="196"/>
      <c r="H4610" s="196"/>
      <c r="I4610" s="196"/>
      <c r="J4610" s="196"/>
      <c r="K4610" s="196"/>
      <c r="L4610" s="197"/>
    </row>
    <row r="4611" spans="6:12">
      <c r="F4611" s="198"/>
      <c r="G4611" s="196"/>
      <c r="H4611" s="196"/>
      <c r="I4611" s="196"/>
      <c r="J4611" s="196"/>
      <c r="K4611" s="196"/>
      <c r="L4611" s="197"/>
    </row>
    <row r="4612" spans="6:12">
      <c r="F4612" s="198"/>
      <c r="G4612" s="196"/>
      <c r="H4612" s="196"/>
      <c r="I4612" s="196"/>
      <c r="J4612" s="196"/>
      <c r="K4612" s="196"/>
      <c r="L4612" s="197"/>
    </row>
    <row r="4613" spans="6:12">
      <c r="F4613" s="198"/>
      <c r="G4613" s="196"/>
      <c r="H4613" s="196"/>
      <c r="I4613" s="196"/>
      <c r="J4613" s="196"/>
      <c r="K4613" s="196"/>
      <c r="L4613" s="197"/>
    </row>
    <row r="4614" spans="6:12">
      <c r="F4614" s="198"/>
      <c r="G4614" s="196"/>
      <c r="H4614" s="196"/>
      <c r="I4614" s="196"/>
      <c r="J4614" s="196"/>
      <c r="K4614" s="196"/>
      <c r="L4614" s="197"/>
    </row>
    <row r="4615" spans="6:12">
      <c r="F4615" s="198"/>
      <c r="G4615" s="196"/>
      <c r="H4615" s="196"/>
      <c r="I4615" s="196"/>
      <c r="J4615" s="196"/>
      <c r="K4615" s="196"/>
      <c r="L4615" s="197"/>
    </row>
    <row r="4616" spans="6:12">
      <c r="F4616" s="198"/>
      <c r="G4616" s="196"/>
      <c r="H4616" s="196"/>
      <c r="I4616" s="196"/>
      <c r="J4616" s="196"/>
      <c r="K4616" s="196"/>
      <c r="L4616" s="197"/>
    </row>
    <row r="4617" spans="6:12">
      <c r="F4617" s="198"/>
      <c r="G4617" s="196"/>
      <c r="H4617" s="196"/>
      <c r="I4617" s="196"/>
      <c r="J4617" s="196"/>
      <c r="K4617" s="196"/>
      <c r="L4617" s="197"/>
    </row>
    <row r="4618" spans="6:12">
      <c r="F4618" s="198"/>
      <c r="G4618" s="196"/>
      <c r="H4618" s="196"/>
      <c r="I4618" s="196"/>
      <c r="J4618" s="196"/>
      <c r="K4618" s="196"/>
      <c r="L4618" s="197"/>
    </row>
    <row r="4619" spans="6:12">
      <c r="F4619" s="198"/>
      <c r="G4619" s="196"/>
      <c r="H4619" s="196"/>
      <c r="I4619" s="196"/>
      <c r="J4619" s="196"/>
      <c r="K4619" s="196"/>
      <c r="L4619" s="197"/>
    </row>
    <row r="4620" spans="6:12">
      <c r="F4620" s="198"/>
      <c r="G4620" s="196"/>
      <c r="H4620" s="196"/>
      <c r="I4620" s="196"/>
      <c r="J4620" s="196"/>
      <c r="K4620" s="196"/>
      <c r="L4620" s="197"/>
    </row>
    <row r="4621" spans="6:12">
      <c r="F4621" s="198"/>
      <c r="G4621" s="196"/>
      <c r="H4621" s="196"/>
      <c r="I4621" s="196"/>
      <c r="J4621" s="196"/>
      <c r="K4621" s="196"/>
      <c r="L4621" s="197"/>
    </row>
    <row r="4622" spans="6:12">
      <c r="F4622" s="198"/>
      <c r="G4622" s="196"/>
      <c r="H4622" s="196"/>
      <c r="I4622" s="196"/>
      <c r="J4622" s="196"/>
      <c r="K4622" s="196"/>
      <c r="L4622" s="197"/>
    </row>
    <row r="4623" spans="6:12">
      <c r="F4623" s="198"/>
      <c r="G4623" s="196"/>
      <c r="H4623" s="196"/>
      <c r="I4623" s="196"/>
      <c r="J4623" s="196"/>
      <c r="K4623" s="196"/>
      <c r="L4623" s="197"/>
    </row>
    <row r="4624" spans="6:12">
      <c r="F4624" s="198"/>
      <c r="G4624" s="196"/>
      <c r="H4624" s="196"/>
      <c r="I4624" s="196"/>
      <c r="J4624" s="196"/>
      <c r="K4624" s="196"/>
      <c r="L4624" s="197"/>
    </row>
    <row r="4625" spans="6:12">
      <c r="F4625" s="198"/>
      <c r="G4625" s="196"/>
      <c r="H4625" s="196"/>
      <c r="I4625" s="196"/>
      <c r="J4625" s="196"/>
      <c r="K4625" s="196"/>
      <c r="L4625" s="197"/>
    </row>
    <row r="4626" spans="6:12">
      <c r="F4626" s="198"/>
      <c r="G4626" s="196"/>
      <c r="H4626" s="196"/>
      <c r="I4626" s="196"/>
      <c r="J4626" s="196"/>
      <c r="K4626" s="196"/>
      <c r="L4626" s="197"/>
    </row>
    <row r="4627" spans="6:12">
      <c r="F4627" s="198"/>
      <c r="G4627" s="196"/>
      <c r="H4627" s="196"/>
      <c r="I4627" s="196"/>
      <c r="J4627" s="196"/>
      <c r="K4627" s="196"/>
      <c r="L4627" s="197"/>
    </row>
    <row r="4628" spans="6:12">
      <c r="F4628" s="198"/>
      <c r="G4628" s="196"/>
      <c r="H4628" s="196"/>
      <c r="I4628" s="196"/>
      <c r="J4628" s="196"/>
      <c r="K4628" s="196"/>
      <c r="L4628" s="197"/>
    </row>
    <row r="4629" spans="6:12">
      <c r="F4629" s="198"/>
      <c r="G4629" s="196"/>
      <c r="H4629" s="196"/>
      <c r="I4629" s="196"/>
      <c r="J4629" s="196"/>
      <c r="K4629" s="196"/>
      <c r="L4629" s="197"/>
    </row>
    <row r="4630" spans="6:12">
      <c r="F4630" s="198"/>
      <c r="G4630" s="196"/>
      <c r="H4630" s="196"/>
      <c r="I4630" s="196"/>
      <c r="J4630" s="196"/>
      <c r="K4630" s="196"/>
      <c r="L4630" s="197"/>
    </row>
    <row r="4631" spans="6:12">
      <c r="F4631" s="198"/>
      <c r="G4631" s="196"/>
      <c r="H4631" s="196"/>
      <c r="I4631" s="196"/>
      <c r="J4631" s="196"/>
      <c r="K4631" s="196"/>
      <c r="L4631" s="197"/>
    </row>
    <row r="4632" spans="6:12">
      <c r="F4632" s="198"/>
      <c r="G4632" s="196"/>
      <c r="H4632" s="196"/>
      <c r="I4632" s="196"/>
      <c r="J4632" s="196"/>
      <c r="K4632" s="196"/>
      <c r="L4632" s="197"/>
    </row>
    <row r="4633" spans="6:12">
      <c r="F4633" s="198"/>
      <c r="G4633" s="196"/>
      <c r="H4633" s="196"/>
      <c r="I4633" s="196"/>
      <c r="J4633" s="196"/>
      <c r="K4633" s="196"/>
      <c r="L4633" s="197"/>
    </row>
    <row r="4634" spans="6:12">
      <c r="F4634" s="198"/>
      <c r="G4634" s="196"/>
      <c r="H4634" s="196"/>
      <c r="I4634" s="196"/>
      <c r="J4634" s="196"/>
      <c r="K4634" s="196"/>
      <c r="L4634" s="197"/>
    </row>
    <row r="4635" spans="6:12">
      <c r="F4635" s="198"/>
      <c r="G4635" s="196"/>
      <c r="H4635" s="196"/>
      <c r="I4635" s="196"/>
      <c r="J4635" s="196"/>
      <c r="K4635" s="196"/>
      <c r="L4635" s="197"/>
    </row>
    <row r="4636" spans="6:12">
      <c r="F4636" s="198"/>
      <c r="G4636" s="196"/>
      <c r="H4636" s="196"/>
      <c r="I4636" s="196"/>
      <c r="J4636" s="196"/>
      <c r="K4636" s="196"/>
      <c r="L4636" s="197"/>
    </row>
    <row r="4637" spans="6:12">
      <c r="F4637" s="198"/>
      <c r="G4637" s="196"/>
      <c r="H4637" s="196"/>
      <c r="I4637" s="196"/>
      <c r="J4637" s="196"/>
      <c r="K4637" s="196"/>
      <c r="L4637" s="197"/>
    </row>
    <row r="4638" spans="6:12">
      <c r="F4638" s="198"/>
      <c r="G4638" s="196"/>
      <c r="H4638" s="196"/>
      <c r="I4638" s="196"/>
      <c r="J4638" s="196"/>
      <c r="K4638" s="196"/>
      <c r="L4638" s="197"/>
    </row>
    <row r="4639" spans="6:12">
      <c r="F4639" s="198"/>
      <c r="G4639" s="196"/>
      <c r="H4639" s="196"/>
      <c r="I4639" s="196"/>
      <c r="J4639" s="196"/>
      <c r="K4639" s="196"/>
      <c r="L4639" s="197"/>
    </row>
    <row r="4640" spans="6:12">
      <c r="F4640" s="198"/>
      <c r="G4640" s="196"/>
      <c r="H4640" s="196"/>
      <c r="I4640" s="196"/>
      <c r="J4640" s="196"/>
      <c r="K4640" s="196"/>
      <c r="L4640" s="197"/>
    </row>
    <row r="4641" spans="6:12">
      <c r="F4641" s="198"/>
      <c r="G4641" s="196"/>
      <c r="H4641" s="196"/>
      <c r="I4641" s="196"/>
      <c r="J4641" s="196"/>
      <c r="K4641" s="196"/>
      <c r="L4641" s="197"/>
    </row>
    <row r="4642" spans="6:12">
      <c r="F4642" s="198"/>
      <c r="G4642" s="196"/>
      <c r="H4642" s="196"/>
      <c r="I4642" s="196"/>
      <c r="J4642" s="196"/>
      <c r="K4642" s="196"/>
      <c r="L4642" s="197"/>
    </row>
    <row r="4643" spans="6:12">
      <c r="F4643" s="198"/>
      <c r="G4643" s="196"/>
      <c r="H4643" s="196"/>
      <c r="I4643" s="196"/>
      <c r="J4643" s="196"/>
      <c r="K4643" s="196"/>
      <c r="L4643" s="197"/>
    </row>
    <row r="4644" spans="6:12">
      <c r="F4644" s="198"/>
      <c r="G4644" s="196"/>
      <c r="H4644" s="196"/>
      <c r="I4644" s="196"/>
      <c r="J4644" s="196"/>
      <c r="K4644" s="196"/>
      <c r="L4644" s="197"/>
    </row>
    <row r="4645" spans="6:12">
      <c r="F4645" s="198"/>
      <c r="G4645" s="196"/>
      <c r="H4645" s="196"/>
      <c r="I4645" s="196"/>
      <c r="J4645" s="196"/>
      <c r="K4645" s="196"/>
      <c r="L4645" s="197"/>
    </row>
    <row r="4646" spans="6:12">
      <c r="F4646" s="198"/>
      <c r="G4646" s="196"/>
      <c r="H4646" s="196"/>
      <c r="I4646" s="196"/>
      <c r="J4646" s="196"/>
      <c r="K4646" s="196"/>
      <c r="L4646" s="197"/>
    </row>
    <row r="4647" spans="6:12">
      <c r="F4647" s="198"/>
      <c r="G4647" s="196"/>
      <c r="H4647" s="196"/>
      <c r="I4647" s="196"/>
      <c r="J4647" s="196"/>
      <c r="K4647" s="196"/>
      <c r="L4647" s="197"/>
    </row>
    <row r="4648" spans="6:12">
      <c r="F4648" s="198"/>
      <c r="G4648" s="196"/>
      <c r="H4648" s="196"/>
      <c r="I4648" s="196"/>
      <c r="J4648" s="196"/>
      <c r="K4648" s="196"/>
      <c r="L4648" s="197"/>
    </row>
    <row r="4649" spans="6:12">
      <c r="F4649" s="198"/>
      <c r="G4649" s="196"/>
      <c r="H4649" s="196"/>
      <c r="I4649" s="196"/>
      <c r="J4649" s="196"/>
      <c r="K4649" s="196"/>
      <c r="L4649" s="197"/>
    </row>
    <row r="4650" spans="6:12">
      <c r="F4650" s="198"/>
      <c r="G4650" s="196"/>
      <c r="H4650" s="196"/>
      <c r="I4650" s="196"/>
      <c r="J4650" s="196"/>
      <c r="K4650" s="196"/>
      <c r="L4650" s="197"/>
    </row>
    <row r="4651" spans="6:12">
      <c r="F4651" s="198"/>
      <c r="G4651" s="196"/>
      <c r="H4651" s="196"/>
      <c r="I4651" s="196"/>
      <c r="J4651" s="196"/>
      <c r="K4651" s="196"/>
      <c r="L4651" s="197"/>
    </row>
    <row r="4652" spans="6:12">
      <c r="F4652" s="198"/>
      <c r="G4652" s="196"/>
      <c r="H4652" s="196"/>
      <c r="I4652" s="196"/>
      <c r="J4652" s="196"/>
      <c r="K4652" s="196"/>
      <c r="L4652" s="197"/>
    </row>
    <row r="4653" spans="6:12">
      <c r="F4653" s="198"/>
      <c r="G4653" s="196"/>
      <c r="H4653" s="196"/>
      <c r="I4653" s="196"/>
      <c r="J4653" s="196"/>
      <c r="K4653" s="196"/>
      <c r="L4653" s="197"/>
    </row>
    <row r="4654" spans="6:12">
      <c r="F4654" s="198"/>
      <c r="G4654" s="196"/>
      <c r="H4654" s="196"/>
      <c r="I4654" s="196"/>
      <c r="J4654" s="196"/>
      <c r="K4654" s="196"/>
      <c r="L4654" s="197"/>
    </row>
    <row r="4655" spans="6:12">
      <c r="F4655" s="198"/>
      <c r="G4655" s="196"/>
      <c r="H4655" s="196"/>
      <c r="I4655" s="196"/>
      <c r="J4655" s="196"/>
      <c r="K4655" s="196"/>
      <c r="L4655" s="197"/>
    </row>
    <row r="4656" spans="6:12">
      <c r="F4656" s="198"/>
      <c r="G4656" s="196"/>
      <c r="H4656" s="196"/>
      <c r="I4656" s="196"/>
      <c r="J4656" s="196"/>
      <c r="K4656" s="196"/>
      <c r="L4656" s="197"/>
    </row>
    <row r="4657" spans="6:12">
      <c r="F4657" s="198"/>
      <c r="G4657" s="196"/>
      <c r="H4657" s="196"/>
      <c r="I4657" s="196"/>
      <c r="J4657" s="196"/>
      <c r="K4657" s="196"/>
      <c r="L4657" s="197"/>
    </row>
    <row r="4658" spans="6:12">
      <c r="F4658" s="198"/>
      <c r="G4658" s="196"/>
      <c r="H4658" s="196"/>
      <c r="I4658" s="196"/>
      <c r="J4658" s="196"/>
      <c r="K4658" s="196"/>
      <c r="L4658" s="197"/>
    </row>
    <row r="4659" spans="6:12">
      <c r="F4659" s="198"/>
      <c r="G4659" s="196"/>
      <c r="H4659" s="196"/>
      <c r="I4659" s="196"/>
      <c r="J4659" s="196"/>
      <c r="K4659" s="196"/>
      <c r="L4659" s="197"/>
    </row>
    <row r="4660" spans="6:12">
      <c r="F4660" s="198"/>
      <c r="G4660" s="196"/>
      <c r="H4660" s="196"/>
      <c r="I4660" s="196"/>
      <c r="J4660" s="196"/>
      <c r="K4660" s="196"/>
      <c r="L4660" s="197"/>
    </row>
    <row r="4661" spans="6:12">
      <c r="F4661" s="198"/>
      <c r="G4661" s="196"/>
      <c r="H4661" s="196"/>
      <c r="I4661" s="196"/>
      <c r="J4661" s="196"/>
      <c r="K4661" s="196"/>
      <c r="L4661" s="197"/>
    </row>
    <row r="4662" spans="6:12">
      <c r="F4662" s="198"/>
      <c r="G4662" s="196"/>
      <c r="H4662" s="196"/>
      <c r="I4662" s="196"/>
      <c r="J4662" s="196"/>
      <c r="K4662" s="196"/>
      <c r="L4662" s="197"/>
    </row>
    <row r="4663" spans="6:12">
      <c r="F4663" s="198"/>
      <c r="G4663" s="196"/>
      <c r="H4663" s="196"/>
      <c r="I4663" s="196"/>
      <c r="J4663" s="196"/>
      <c r="K4663" s="196"/>
      <c r="L4663" s="197"/>
    </row>
    <row r="4664" spans="6:12">
      <c r="F4664" s="198"/>
      <c r="G4664" s="196"/>
      <c r="H4664" s="196"/>
      <c r="I4664" s="196"/>
      <c r="J4664" s="196"/>
      <c r="K4664" s="196"/>
      <c r="L4664" s="197"/>
    </row>
    <row r="4665" spans="6:12">
      <c r="F4665" s="198"/>
      <c r="G4665" s="196"/>
      <c r="H4665" s="196"/>
      <c r="I4665" s="196"/>
      <c r="J4665" s="196"/>
      <c r="K4665" s="196"/>
      <c r="L4665" s="197"/>
    </row>
    <row r="4666" spans="6:12">
      <c r="F4666" s="198"/>
      <c r="G4666" s="196"/>
      <c r="H4666" s="196"/>
      <c r="I4666" s="196"/>
      <c r="J4666" s="196"/>
      <c r="K4666" s="196"/>
      <c r="L4666" s="197"/>
    </row>
    <row r="4667" spans="6:12">
      <c r="F4667" s="198"/>
      <c r="G4667" s="196"/>
      <c r="H4667" s="196"/>
      <c r="I4667" s="196"/>
      <c r="J4667" s="196"/>
      <c r="K4667" s="196"/>
      <c r="L4667" s="197"/>
    </row>
    <row r="4668" spans="6:12">
      <c r="F4668" s="198"/>
      <c r="G4668" s="196"/>
      <c r="H4668" s="196"/>
      <c r="I4668" s="196"/>
      <c r="J4668" s="196"/>
      <c r="K4668" s="196"/>
      <c r="L4668" s="197"/>
    </row>
    <row r="4669" spans="6:12">
      <c r="F4669" s="198"/>
      <c r="G4669" s="196"/>
      <c r="H4669" s="196"/>
      <c r="I4669" s="196"/>
      <c r="J4669" s="196"/>
      <c r="K4669" s="196"/>
      <c r="L4669" s="197"/>
    </row>
    <row r="4670" spans="6:12">
      <c r="F4670" s="198"/>
      <c r="G4670" s="196"/>
      <c r="H4670" s="196"/>
      <c r="I4670" s="196"/>
      <c r="J4670" s="196"/>
      <c r="K4670" s="196"/>
      <c r="L4670" s="197"/>
    </row>
    <row r="4671" spans="6:12">
      <c r="F4671" s="198"/>
      <c r="G4671" s="196"/>
      <c r="H4671" s="196"/>
      <c r="I4671" s="196"/>
      <c r="J4671" s="196"/>
      <c r="K4671" s="196"/>
      <c r="L4671" s="197"/>
    </row>
    <row r="4672" spans="6:12">
      <c r="F4672" s="198"/>
      <c r="G4672" s="196"/>
      <c r="H4672" s="196"/>
      <c r="I4672" s="196"/>
      <c r="J4672" s="196"/>
      <c r="K4672" s="196"/>
      <c r="L4672" s="197"/>
    </row>
    <row r="4673" spans="6:12">
      <c r="F4673" s="198"/>
      <c r="G4673" s="196"/>
      <c r="H4673" s="196"/>
      <c r="I4673" s="196"/>
      <c r="J4673" s="196"/>
      <c r="K4673" s="196"/>
      <c r="L4673" s="197"/>
    </row>
    <row r="4674" spans="6:12">
      <c r="F4674" s="198"/>
      <c r="G4674" s="196"/>
      <c r="H4674" s="196"/>
      <c r="I4674" s="196"/>
      <c r="J4674" s="196"/>
      <c r="K4674" s="196"/>
      <c r="L4674" s="197"/>
    </row>
    <row r="4675" spans="6:12">
      <c r="F4675" s="198"/>
      <c r="G4675" s="196"/>
      <c r="H4675" s="196"/>
      <c r="I4675" s="196"/>
      <c r="J4675" s="196"/>
      <c r="K4675" s="196"/>
      <c r="L4675" s="197"/>
    </row>
    <row r="4676" spans="6:12">
      <c r="F4676" s="198"/>
      <c r="G4676" s="196"/>
      <c r="H4676" s="196"/>
      <c r="I4676" s="196"/>
      <c r="J4676" s="196"/>
      <c r="K4676" s="196"/>
      <c r="L4676" s="197"/>
    </row>
    <row r="4677" spans="6:12">
      <c r="F4677" s="198"/>
      <c r="G4677" s="196"/>
      <c r="H4677" s="196"/>
      <c r="I4677" s="196"/>
      <c r="J4677" s="196"/>
      <c r="K4677" s="196"/>
      <c r="L4677" s="197"/>
    </row>
    <row r="4678" spans="6:12">
      <c r="F4678" s="198"/>
      <c r="G4678" s="196"/>
      <c r="H4678" s="196"/>
      <c r="I4678" s="196"/>
      <c r="J4678" s="196"/>
      <c r="K4678" s="196"/>
      <c r="L4678" s="197"/>
    </row>
    <row r="4679" spans="6:12">
      <c r="F4679" s="198"/>
      <c r="G4679" s="196"/>
      <c r="H4679" s="196"/>
      <c r="I4679" s="196"/>
      <c r="J4679" s="196"/>
      <c r="K4679" s="196"/>
      <c r="L4679" s="197"/>
    </row>
    <row r="4680" spans="6:12">
      <c r="F4680" s="198"/>
      <c r="G4680" s="196"/>
      <c r="H4680" s="196"/>
      <c r="I4680" s="196"/>
      <c r="J4680" s="196"/>
      <c r="K4680" s="196"/>
      <c r="L4680" s="197"/>
    </row>
    <row r="4681" spans="6:12">
      <c r="F4681" s="198"/>
      <c r="G4681" s="196"/>
      <c r="H4681" s="196"/>
      <c r="I4681" s="196"/>
      <c r="J4681" s="196"/>
      <c r="K4681" s="196"/>
      <c r="L4681" s="197"/>
    </row>
    <row r="4682" spans="6:12">
      <c r="F4682" s="198"/>
      <c r="G4682" s="196"/>
      <c r="H4682" s="196"/>
      <c r="I4682" s="196"/>
      <c r="J4682" s="196"/>
      <c r="K4682" s="196"/>
      <c r="L4682" s="197"/>
    </row>
    <row r="4683" spans="6:12">
      <c r="F4683" s="198"/>
      <c r="G4683" s="196"/>
      <c r="H4683" s="196"/>
      <c r="I4683" s="196"/>
      <c r="J4683" s="196"/>
      <c r="K4683" s="196"/>
      <c r="L4683" s="197"/>
    </row>
    <row r="4684" spans="6:12">
      <c r="F4684" s="198"/>
      <c r="G4684" s="196"/>
      <c r="H4684" s="196"/>
      <c r="I4684" s="196"/>
      <c r="J4684" s="196"/>
      <c r="K4684" s="196"/>
      <c r="L4684" s="197"/>
    </row>
    <row r="4685" spans="6:12">
      <c r="F4685" s="198"/>
      <c r="G4685" s="196"/>
      <c r="H4685" s="196"/>
      <c r="I4685" s="196"/>
      <c r="J4685" s="196"/>
      <c r="K4685" s="196"/>
      <c r="L4685" s="197"/>
    </row>
    <row r="4686" spans="6:12">
      <c r="F4686" s="198"/>
      <c r="G4686" s="196"/>
      <c r="H4686" s="196"/>
      <c r="I4686" s="196"/>
      <c r="J4686" s="196"/>
      <c r="K4686" s="196"/>
      <c r="L4686" s="197"/>
    </row>
    <row r="4687" spans="6:12">
      <c r="F4687" s="198"/>
      <c r="G4687" s="196"/>
      <c r="H4687" s="196"/>
      <c r="I4687" s="196"/>
      <c r="J4687" s="196"/>
      <c r="K4687" s="196"/>
      <c r="L4687" s="197"/>
    </row>
    <row r="4688" spans="6:12">
      <c r="F4688" s="198"/>
      <c r="G4688" s="196"/>
      <c r="H4688" s="196"/>
      <c r="I4688" s="196"/>
      <c r="J4688" s="196"/>
      <c r="K4688" s="196"/>
      <c r="L4688" s="197"/>
    </row>
    <row r="4689" spans="6:12">
      <c r="F4689" s="198"/>
      <c r="G4689" s="196"/>
      <c r="H4689" s="196"/>
      <c r="I4689" s="196"/>
      <c r="J4689" s="196"/>
      <c r="K4689" s="196"/>
      <c r="L4689" s="197"/>
    </row>
    <row r="4690" spans="6:12">
      <c r="F4690" s="198"/>
      <c r="G4690" s="196"/>
      <c r="H4690" s="196"/>
      <c r="I4690" s="196"/>
      <c r="J4690" s="196"/>
      <c r="K4690" s="196"/>
      <c r="L4690" s="197"/>
    </row>
    <row r="4691" spans="6:12">
      <c r="F4691" s="198"/>
      <c r="G4691" s="196"/>
      <c r="H4691" s="196"/>
      <c r="I4691" s="196"/>
      <c r="J4691" s="196"/>
      <c r="K4691" s="196"/>
      <c r="L4691" s="197"/>
    </row>
    <row r="4692" spans="6:12">
      <c r="F4692" s="198"/>
      <c r="G4692" s="196"/>
      <c r="H4692" s="196"/>
      <c r="I4692" s="196"/>
      <c r="J4692" s="196"/>
      <c r="K4692" s="196"/>
      <c r="L4692" s="197"/>
    </row>
    <row r="4693" spans="6:12">
      <c r="F4693" s="198"/>
      <c r="G4693" s="196"/>
      <c r="H4693" s="196"/>
      <c r="I4693" s="196"/>
      <c r="J4693" s="196"/>
      <c r="K4693" s="196"/>
      <c r="L4693" s="197"/>
    </row>
    <row r="4694" spans="6:12">
      <c r="F4694" s="198"/>
      <c r="G4694" s="196"/>
      <c r="H4694" s="196"/>
      <c r="I4694" s="196"/>
      <c r="J4694" s="196"/>
      <c r="K4694" s="196"/>
      <c r="L4694" s="197"/>
    </row>
    <row r="4695" spans="6:12">
      <c r="F4695" s="198"/>
      <c r="G4695" s="196"/>
      <c r="H4695" s="196"/>
      <c r="I4695" s="196"/>
      <c r="J4695" s="196"/>
      <c r="K4695" s="196"/>
      <c r="L4695" s="197"/>
    </row>
    <row r="4696" spans="6:12">
      <c r="F4696" s="198"/>
      <c r="G4696" s="196"/>
      <c r="H4696" s="196"/>
      <c r="I4696" s="196"/>
      <c r="J4696" s="196"/>
      <c r="K4696" s="196"/>
      <c r="L4696" s="197"/>
    </row>
    <row r="4697" spans="6:12">
      <c r="F4697" s="198"/>
      <c r="G4697" s="196"/>
      <c r="H4697" s="196"/>
      <c r="I4697" s="196"/>
      <c r="J4697" s="196"/>
      <c r="K4697" s="196"/>
      <c r="L4697" s="197"/>
    </row>
    <row r="4698" spans="6:12">
      <c r="F4698" s="198"/>
      <c r="G4698" s="196"/>
      <c r="H4698" s="196"/>
      <c r="I4698" s="196"/>
      <c r="J4698" s="196"/>
      <c r="K4698" s="196"/>
      <c r="L4698" s="197"/>
    </row>
    <row r="4699" spans="6:12">
      <c r="F4699" s="198"/>
      <c r="G4699" s="196"/>
      <c r="H4699" s="196"/>
      <c r="I4699" s="196"/>
      <c r="J4699" s="196"/>
      <c r="K4699" s="196"/>
      <c r="L4699" s="197"/>
    </row>
    <row r="4700" spans="6:12">
      <c r="F4700" s="198"/>
      <c r="G4700" s="196"/>
      <c r="H4700" s="196"/>
      <c r="I4700" s="196"/>
      <c r="J4700" s="196"/>
      <c r="K4700" s="196"/>
      <c r="L4700" s="197"/>
    </row>
    <row r="4701" spans="6:12">
      <c r="F4701" s="198"/>
      <c r="G4701" s="196"/>
      <c r="H4701" s="196"/>
      <c r="I4701" s="196"/>
      <c r="J4701" s="196"/>
      <c r="K4701" s="196"/>
      <c r="L4701" s="197"/>
    </row>
    <row r="4702" spans="6:12">
      <c r="F4702" s="198"/>
      <c r="G4702" s="196"/>
      <c r="H4702" s="196"/>
      <c r="I4702" s="196"/>
      <c r="J4702" s="196"/>
      <c r="K4702" s="196"/>
      <c r="L4702" s="197"/>
    </row>
    <row r="4703" spans="6:12">
      <c r="F4703" s="198"/>
      <c r="G4703" s="196"/>
      <c r="H4703" s="196"/>
      <c r="I4703" s="196"/>
      <c r="J4703" s="196"/>
      <c r="K4703" s="196"/>
      <c r="L4703" s="197"/>
    </row>
    <row r="4704" spans="6:12">
      <c r="F4704" s="198"/>
      <c r="G4704" s="196"/>
      <c r="H4704" s="196"/>
      <c r="I4704" s="196"/>
      <c r="J4704" s="196"/>
      <c r="K4704" s="196"/>
      <c r="L4704" s="197"/>
    </row>
    <row r="4705" spans="6:12">
      <c r="F4705" s="198"/>
      <c r="G4705" s="196"/>
      <c r="H4705" s="196"/>
      <c r="I4705" s="196"/>
      <c r="J4705" s="196"/>
      <c r="K4705" s="196"/>
      <c r="L4705" s="197"/>
    </row>
    <row r="4706" spans="6:12">
      <c r="F4706" s="198"/>
      <c r="G4706" s="196"/>
      <c r="H4706" s="196"/>
      <c r="I4706" s="196"/>
      <c r="J4706" s="196"/>
      <c r="K4706" s="196"/>
      <c r="L4706" s="197"/>
    </row>
    <row r="4707" spans="6:12">
      <c r="F4707" s="198"/>
      <c r="G4707" s="196"/>
      <c r="H4707" s="196"/>
      <c r="I4707" s="196"/>
      <c r="J4707" s="196"/>
      <c r="K4707" s="196"/>
      <c r="L4707" s="197"/>
    </row>
    <row r="4708" spans="6:12">
      <c r="F4708" s="198"/>
      <c r="G4708" s="196"/>
      <c r="H4708" s="196"/>
      <c r="I4708" s="196"/>
      <c r="J4708" s="196"/>
      <c r="K4708" s="196"/>
      <c r="L4708" s="197"/>
    </row>
    <row r="4709" spans="6:12">
      <c r="F4709" s="198"/>
      <c r="G4709" s="196"/>
      <c r="H4709" s="196"/>
      <c r="I4709" s="196"/>
      <c r="J4709" s="196"/>
      <c r="K4709" s="196"/>
      <c r="L4709" s="197"/>
    </row>
    <row r="4710" spans="6:12">
      <c r="F4710" s="198"/>
      <c r="G4710" s="196"/>
      <c r="H4710" s="196"/>
      <c r="I4710" s="196"/>
      <c r="J4710" s="196"/>
      <c r="K4710" s="196"/>
      <c r="L4710" s="197"/>
    </row>
    <row r="4711" spans="6:12">
      <c r="F4711" s="198"/>
      <c r="G4711" s="196"/>
      <c r="H4711" s="196"/>
      <c r="I4711" s="196"/>
      <c r="J4711" s="196"/>
      <c r="K4711" s="196"/>
      <c r="L4711" s="197"/>
    </row>
    <row r="4712" spans="6:12">
      <c r="F4712" s="198"/>
      <c r="G4712" s="196"/>
      <c r="H4712" s="196"/>
      <c r="I4712" s="196"/>
      <c r="J4712" s="196"/>
      <c r="K4712" s="196"/>
      <c r="L4712" s="197"/>
    </row>
    <row r="4713" spans="6:12">
      <c r="F4713" s="198"/>
      <c r="G4713" s="196"/>
      <c r="H4713" s="196"/>
      <c r="I4713" s="196"/>
      <c r="J4713" s="196"/>
      <c r="K4713" s="196"/>
      <c r="L4713" s="197"/>
    </row>
    <row r="4714" spans="6:12">
      <c r="F4714" s="198"/>
      <c r="G4714" s="196"/>
      <c r="H4714" s="196"/>
      <c r="I4714" s="196"/>
      <c r="J4714" s="196"/>
      <c r="K4714" s="196"/>
      <c r="L4714" s="197"/>
    </row>
    <row r="4715" spans="6:12">
      <c r="F4715" s="198"/>
      <c r="G4715" s="196"/>
      <c r="H4715" s="196"/>
      <c r="I4715" s="196"/>
      <c r="J4715" s="196"/>
      <c r="K4715" s="196"/>
      <c r="L4715" s="197"/>
    </row>
    <row r="4716" spans="6:12">
      <c r="F4716" s="198"/>
      <c r="G4716" s="196"/>
      <c r="H4716" s="196"/>
      <c r="I4716" s="196"/>
      <c r="J4716" s="196"/>
      <c r="K4716" s="196"/>
      <c r="L4716" s="197"/>
    </row>
    <row r="4717" spans="6:12">
      <c r="F4717" s="198"/>
      <c r="G4717" s="196"/>
      <c r="H4717" s="196"/>
      <c r="I4717" s="196"/>
      <c r="J4717" s="196"/>
      <c r="K4717" s="196"/>
      <c r="L4717" s="197"/>
    </row>
    <row r="4718" spans="6:12">
      <c r="F4718" s="198"/>
      <c r="G4718" s="196"/>
      <c r="H4718" s="196"/>
      <c r="I4718" s="196"/>
      <c r="J4718" s="196"/>
      <c r="K4718" s="196"/>
      <c r="L4718" s="197"/>
    </row>
    <row r="4719" spans="6:12">
      <c r="F4719" s="198"/>
      <c r="G4719" s="196"/>
      <c r="H4719" s="196"/>
      <c r="I4719" s="196"/>
      <c r="J4719" s="196"/>
      <c r="K4719" s="196"/>
      <c r="L4719" s="197"/>
    </row>
    <row r="4720" spans="6:12">
      <c r="F4720" s="198"/>
      <c r="G4720" s="196"/>
      <c r="H4720" s="196"/>
      <c r="I4720" s="196"/>
      <c r="J4720" s="196"/>
      <c r="K4720" s="196"/>
      <c r="L4720" s="197"/>
    </row>
    <row r="4721" spans="6:12">
      <c r="F4721" s="198"/>
      <c r="G4721" s="196"/>
      <c r="H4721" s="196"/>
      <c r="I4721" s="196"/>
      <c r="J4721" s="196"/>
      <c r="K4721" s="196"/>
      <c r="L4721" s="197"/>
    </row>
    <row r="4722" spans="6:12">
      <c r="F4722" s="198"/>
      <c r="G4722" s="196"/>
      <c r="H4722" s="196"/>
      <c r="I4722" s="196"/>
      <c r="J4722" s="196"/>
      <c r="K4722" s="196"/>
      <c r="L4722" s="197"/>
    </row>
    <row r="4723" spans="6:12">
      <c r="F4723" s="198"/>
      <c r="G4723" s="196"/>
      <c r="H4723" s="196"/>
      <c r="I4723" s="196"/>
      <c r="J4723" s="196"/>
      <c r="K4723" s="196"/>
      <c r="L4723" s="197"/>
    </row>
    <row r="4724" spans="6:12">
      <c r="F4724" s="198"/>
      <c r="G4724" s="196"/>
      <c r="H4724" s="196"/>
      <c r="I4724" s="196"/>
      <c r="J4724" s="196"/>
      <c r="K4724" s="196"/>
      <c r="L4724" s="197"/>
    </row>
    <row r="4725" spans="6:12">
      <c r="F4725" s="198"/>
      <c r="G4725" s="196"/>
      <c r="H4725" s="196"/>
      <c r="I4725" s="196"/>
      <c r="J4725" s="196"/>
      <c r="K4725" s="196"/>
      <c r="L4725" s="197"/>
    </row>
    <row r="4726" spans="6:12">
      <c r="F4726" s="198"/>
      <c r="G4726" s="196"/>
      <c r="H4726" s="196"/>
      <c r="I4726" s="196"/>
      <c r="J4726" s="196"/>
      <c r="K4726" s="196"/>
      <c r="L4726" s="197"/>
    </row>
    <row r="4727" spans="6:12">
      <c r="F4727" s="198"/>
      <c r="G4727" s="196"/>
      <c r="H4727" s="196"/>
      <c r="I4727" s="196"/>
      <c r="J4727" s="196"/>
      <c r="K4727" s="196"/>
      <c r="L4727" s="197"/>
    </row>
    <row r="4728" spans="6:12">
      <c r="F4728" s="198"/>
      <c r="G4728" s="196"/>
      <c r="H4728" s="196"/>
      <c r="I4728" s="196"/>
      <c r="J4728" s="196"/>
      <c r="K4728" s="196"/>
      <c r="L4728" s="197"/>
    </row>
    <row r="4729" spans="6:12">
      <c r="F4729" s="198"/>
      <c r="G4729" s="196"/>
      <c r="H4729" s="196"/>
      <c r="I4729" s="196"/>
      <c r="J4729" s="196"/>
      <c r="K4729" s="196"/>
      <c r="L4729" s="197"/>
    </row>
    <row r="4730" spans="6:12">
      <c r="F4730" s="198"/>
      <c r="G4730" s="196"/>
      <c r="H4730" s="196"/>
      <c r="I4730" s="196"/>
      <c r="J4730" s="196"/>
      <c r="K4730" s="196"/>
      <c r="L4730" s="197"/>
    </row>
    <row r="4731" spans="6:12">
      <c r="F4731" s="198"/>
      <c r="G4731" s="196"/>
      <c r="H4731" s="196"/>
      <c r="I4731" s="196"/>
      <c r="J4731" s="196"/>
      <c r="K4731" s="196"/>
      <c r="L4731" s="197"/>
    </row>
    <row r="4732" spans="6:12">
      <c r="F4732" s="198"/>
      <c r="G4732" s="196"/>
      <c r="H4732" s="196"/>
      <c r="I4732" s="196"/>
      <c r="J4732" s="196"/>
      <c r="K4732" s="196"/>
      <c r="L4732" s="197"/>
    </row>
    <row r="4733" spans="6:12">
      <c r="F4733" s="198"/>
      <c r="G4733" s="196"/>
      <c r="H4733" s="196"/>
      <c r="I4733" s="196"/>
      <c r="J4733" s="196"/>
      <c r="K4733" s="196"/>
      <c r="L4733" s="197"/>
    </row>
    <row r="4734" spans="6:12">
      <c r="F4734" s="198"/>
      <c r="G4734" s="196"/>
      <c r="H4734" s="196"/>
      <c r="I4734" s="196"/>
      <c r="J4734" s="196"/>
      <c r="K4734" s="196"/>
      <c r="L4734" s="197"/>
    </row>
    <row r="4735" spans="6:12">
      <c r="F4735" s="198"/>
      <c r="G4735" s="196"/>
      <c r="H4735" s="196"/>
      <c r="I4735" s="196"/>
      <c r="J4735" s="196"/>
      <c r="K4735" s="196"/>
      <c r="L4735" s="197"/>
    </row>
    <row r="4736" spans="6:12">
      <c r="F4736" s="198"/>
      <c r="G4736" s="196"/>
      <c r="H4736" s="196"/>
      <c r="I4736" s="196"/>
      <c r="J4736" s="196"/>
      <c r="K4736" s="196"/>
      <c r="L4736" s="197"/>
    </row>
    <row r="4737" spans="6:12">
      <c r="F4737" s="198"/>
      <c r="G4737" s="196"/>
      <c r="H4737" s="196"/>
      <c r="I4737" s="196"/>
      <c r="J4737" s="196"/>
      <c r="K4737" s="196"/>
      <c r="L4737" s="197"/>
    </row>
    <row r="4738" spans="6:12">
      <c r="F4738" s="198"/>
      <c r="G4738" s="196"/>
      <c r="H4738" s="196"/>
      <c r="I4738" s="196"/>
      <c r="J4738" s="196"/>
      <c r="K4738" s="196"/>
      <c r="L4738" s="197"/>
    </row>
    <row r="4739" spans="6:12">
      <c r="F4739" s="198"/>
      <c r="G4739" s="196"/>
      <c r="H4739" s="196"/>
      <c r="I4739" s="196"/>
      <c r="J4739" s="196"/>
      <c r="K4739" s="196"/>
      <c r="L4739" s="197"/>
    </row>
    <row r="4740" spans="6:12">
      <c r="F4740" s="198"/>
      <c r="G4740" s="196"/>
      <c r="H4740" s="196"/>
      <c r="I4740" s="196"/>
      <c r="J4740" s="196"/>
      <c r="K4740" s="196"/>
      <c r="L4740" s="197"/>
    </row>
    <row r="4741" spans="6:12">
      <c r="F4741" s="198"/>
      <c r="G4741" s="196"/>
      <c r="H4741" s="196"/>
      <c r="I4741" s="196"/>
      <c r="J4741" s="196"/>
      <c r="K4741" s="196"/>
      <c r="L4741" s="197"/>
    </row>
    <row r="4742" spans="6:12">
      <c r="F4742" s="198"/>
      <c r="G4742" s="196"/>
      <c r="H4742" s="196"/>
      <c r="I4742" s="196"/>
      <c r="J4742" s="196"/>
      <c r="K4742" s="196"/>
      <c r="L4742" s="197"/>
    </row>
    <row r="4743" spans="6:12">
      <c r="F4743" s="198"/>
      <c r="G4743" s="196"/>
      <c r="H4743" s="196"/>
      <c r="I4743" s="196"/>
      <c r="J4743" s="196"/>
      <c r="K4743" s="196"/>
      <c r="L4743" s="197"/>
    </row>
    <row r="4744" spans="6:12">
      <c r="F4744" s="198"/>
      <c r="G4744" s="196"/>
      <c r="H4744" s="196"/>
      <c r="I4744" s="196"/>
      <c r="J4744" s="196"/>
      <c r="K4744" s="196"/>
      <c r="L4744" s="197"/>
    </row>
    <row r="4745" spans="6:12">
      <c r="F4745" s="198"/>
      <c r="G4745" s="196"/>
      <c r="H4745" s="196"/>
      <c r="I4745" s="196"/>
      <c r="J4745" s="196"/>
      <c r="K4745" s="196"/>
      <c r="L4745" s="197"/>
    </row>
    <row r="4746" spans="6:12">
      <c r="F4746" s="198"/>
      <c r="G4746" s="196"/>
      <c r="H4746" s="196"/>
      <c r="I4746" s="196"/>
      <c r="J4746" s="196"/>
      <c r="K4746" s="196"/>
      <c r="L4746" s="197"/>
    </row>
    <row r="4747" spans="6:12">
      <c r="F4747" s="198"/>
      <c r="G4747" s="196"/>
      <c r="H4747" s="196"/>
      <c r="I4747" s="196"/>
      <c r="J4747" s="196"/>
      <c r="K4747" s="196"/>
      <c r="L4747" s="197"/>
    </row>
    <row r="4748" spans="6:12">
      <c r="F4748" s="198"/>
      <c r="G4748" s="196"/>
      <c r="H4748" s="196"/>
      <c r="I4748" s="196"/>
      <c r="J4748" s="196"/>
      <c r="K4748" s="196"/>
      <c r="L4748" s="197"/>
    </row>
    <row r="4749" spans="6:12">
      <c r="F4749" s="198"/>
      <c r="G4749" s="196"/>
      <c r="H4749" s="196"/>
      <c r="I4749" s="196"/>
      <c r="J4749" s="196"/>
      <c r="K4749" s="196"/>
      <c r="L4749" s="197"/>
    </row>
    <row r="4750" spans="6:12">
      <c r="F4750" s="198"/>
      <c r="G4750" s="196"/>
      <c r="H4750" s="196"/>
      <c r="I4750" s="196"/>
      <c r="J4750" s="196"/>
      <c r="K4750" s="196"/>
      <c r="L4750" s="197"/>
    </row>
    <row r="4751" spans="6:12">
      <c r="F4751" s="198"/>
      <c r="G4751" s="196"/>
      <c r="H4751" s="196"/>
      <c r="I4751" s="196"/>
      <c r="J4751" s="196"/>
      <c r="K4751" s="196"/>
      <c r="L4751" s="197"/>
    </row>
    <row r="4752" spans="6:12">
      <c r="F4752" s="198"/>
      <c r="G4752" s="196"/>
      <c r="H4752" s="196"/>
      <c r="I4752" s="196"/>
      <c r="J4752" s="196"/>
      <c r="K4752" s="196"/>
      <c r="L4752" s="197"/>
    </row>
    <row r="4753" spans="6:12">
      <c r="F4753" s="198"/>
      <c r="G4753" s="196"/>
      <c r="H4753" s="196"/>
      <c r="I4753" s="196"/>
      <c r="J4753" s="196"/>
      <c r="K4753" s="196"/>
      <c r="L4753" s="197"/>
    </row>
    <row r="4754" spans="6:12">
      <c r="F4754" s="198"/>
      <c r="G4754" s="196"/>
      <c r="H4754" s="196"/>
      <c r="I4754" s="196"/>
      <c r="J4754" s="196"/>
      <c r="K4754" s="196"/>
      <c r="L4754" s="197"/>
    </row>
    <row r="4755" spans="6:12">
      <c r="F4755" s="198"/>
      <c r="G4755" s="196"/>
      <c r="H4755" s="196"/>
      <c r="I4755" s="196"/>
      <c r="J4755" s="196"/>
      <c r="K4755" s="196"/>
      <c r="L4755" s="197"/>
    </row>
    <row r="4756" spans="6:12">
      <c r="F4756" s="198"/>
      <c r="G4756" s="196"/>
      <c r="H4756" s="196"/>
      <c r="I4756" s="196"/>
      <c r="J4756" s="196"/>
      <c r="K4756" s="196"/>
      <c r="L4756" s="197"/>
    </row>
    <row r="4757" spans="6:12">
      <c r="F4757" s="198"/>
      <c r="G4757" s="196"/>
      <c r="H4757" s="196"/>
      <c r="I4757" s="196"/>
      <c r="J4757" s="196"/>
      <c r="K4757" s="196"/>
      <c r="L4757" s="197"/>
    </row>
    <row r="4758" spans="6:12">
      <c r="F4758" s="198"/>
      <c r="G4758" s="196"/>
      <c r="H4758" s="196"/>
      <c r="I4758" s="196"/>
      <c r="J4758" s="196"/>
      <c r="K4758" s="196"/>
      <c r="L4758" s="197"/>
    </row>
    <row r="4759" spans="6:12">
      <c r="F4759" s="198"/>
      <c r="G4759" s="196"/>
      <c r="H4759" s="196"/>
      <c r="I4759" s="196"/>
      <c r="J4759" s="196"/>
      <c r="K4759" s="196"/>
      <c r="L4759" s="197"/>
    </row>
    <row r="4760" spans="6:12">
      <c r="F4760" s="198"/>
      <c r="G4760" s="196"/>
      <c r="H4760" s="196"/>
      <c r="I4760" s="196"/>
      <c r="J4760" s="196"/>
      <c r="K4760" s="196"/>
      <c r="L4760" s="197"/>
    </row>
    <row r="4761" spans="6:12">
      <c r="F4761" s="198"/>
      <c r="G4761" s="196"/>
      <c r="H4761" s="196"/>
      <c r="I4761" s="196"/>
      <c r="J4761" s="196"/>
      <c r="K4761" s="196"/>
      <c r="L4761" s="197"/>
    </row>
    <row r="4762" spans="6:12">
      <c r="F4762" s="198"/>
      <c r="G4762" s="196"/>
      <c r="H4762" s="196"/>
      <c r="I4762" s="196"/>
      <c r="J4762" s="196"/>
      <c r="K4762" s="196"/>
      <c r="L4762" s="197"/>
    </row>
    <row r="4763" spans="6:12">
      <c r="F4763" s="198"/>
      <c r="G4763" s="196"/>
      <c r="H4763" s="196"/>
      <c r="I4763" s="196"/>
      <c r="J4763" s="196"/>
      <c r="K4763" s="196"/>
      <c r="L4763" s="197"/>
    </row>
    <row r="4764" spans="6:12">
      <c r="F4764" s="198"/>
      <c r="G4764" s="196"/>
      <c r="H4764" s="196"/>
      <c r="I4764" s="196"/>
      <c r="J4764" s="196"/>
      <c r="K4764" s="196"/>
      <c r="L4764" s="197"/>
    </row>
    <row r="4765" spans="6:12">
      <c r="F4765" s="198"/>
      <c r="G4765" s="196"/>
      <c r="H4765" s="196"/>
      <c r="I4765" s="196"/>
      <c r="J4765" s="196"/>
      <c r="K4765" s="196"/>
      <c r="L4765" s="197"/>
    </row>
    <row r="4766" spans="6:12">
      <c r="F4766" s="198"/>
      <c r="G4766" s="196"/>
      <c r="H4766" s="196"/>
      <c r="I4766" s="196"/>
      <c r="J4766" s="196"/>
      <c r="K4766" s="196"/>
      <c r="L4766" s="197"/>
    </row>
    <row r="4767" spans="6:12">
      <c r="F4767" s="198"/>
      <c r="G4767" s="196"/>
      <c r="H4767" s="196"/>
      <c r="I4767" s="196"/>
      <c r="J4767" s="196"/>
      <c r="K4767" s="196"/>
      <c r="L4767" s="197"/>
    </row>
    <row r="4768" spans="6:12">
      <c r="F4768" s="198"/>
      <c r="G4768" s="196"/>
      <c r="H4768" s="196"/>
      <c r="I4768" s="196"/>
      <c r="J4768" s="196"/>
      <c r="K4768" s="196"/>
      <c r="L4768" s="197"/>
    </row>
    <row r="4769" spans="6:12">
      <c r="F4769" s="198"/>
      <c r="G4769" s="196"/>
      <c r="H4769" s="196"/>
      <c r="I4769" s="196"/>
      <c r="J4769" s="196"/>
      <c r="K4769" s="196"/>
      <c r="L4769" s="197"/>
    </row>
    <row r="4770" spans="6:12">
      <c r="F4770" s="198"/>
      <c r="G4770" s="196"/>
      <c r="H4770" s="196"/>
      <c r="I4770" s="196"/>
      <c r="J4770" s="196"/>
      <c r="K4770" s="196"/>
      <c r="L4770" s="197"/>
    </row>
    <row r="4771" spans="6:12">
      <c r="F4771" s="198"/>
      <c r="G4771" s="196"/>
      <c r="H4771" s="196"/>
      <c r="I4771" s="196"/>
      <c r="J4771" s="196"/>
      <c r="K4771" s="196"/>
      <c r="L4771" s="197"/>
    </row>
    <row r="4772" spans="6:12">
      <c r="F4772" s="198"/>
      <c r="G4772" s="196"/>
      <c r="H4772" s="196"/>
      <c r="I4772" s="196"/>
      <c r="J4772" s="196"/>
      <c r="K4772" s="196"/>
      <c r="L4772" s="197"/>
    </row>
    <row r="4773" spans="6:12">
      <c r="F4773" s="198"/>
      <c r="G4773" s="196"/>
      <c r="H4773" s="196"/>
      <c r="I4773" s="196"/>
      <c r="J4773" s="196"/>
      <c r="K4773" s="196"/>
      <c r="L4773" s="197"/>
    </row>
    <row r="4774" spans="6:12">
      <c r="F4774" s="198"/>
      <c r="G4774" s="196"/>
      <c r="H4774" s="196"/>
      <c r="I4774" s="196"/>
      <c r="J4774" s="196"/>
      <c r="K4774" s="196"/>
      <c r="L4774" s="197"/>
    </row>
    <row r="4775" spans="6:12">
      <c r="F4775" s="198"/>
      <c r="G4775" s="196"/>
      <c r="H4775" s="196"/>
      <c r="I4775" s="196"/>
      <c r="J4775" s="196"/>
      <c r="K4775" s="196"/>
      <c r="L4775" s="197"/>
    </row>
    <row r="4776" spans="6:12">
      <c r="F4776" s="198"/>
      <c r="G4776" s="196"/>
      <c r="H4776" s="196"/>
      <c r="I4776" s="196"/>
      <c r="J4776" s="196"/>
      <c r="K4776" s="196"/>
      <c r="L4776" s="197"/>
    </row>
    <row r="4777" spans="6:12">
      <c r="F4777" s="198"/>
      <c r="G4777" s="196"/>
      <c r="H4777" s="196"/>
      <c r="I4777" s="196"/>
      <c r="J4777" s="196"/>
      <c r="K4777" s="196"/>
      <c r="L4777" s="197"/>
    </row>
    <row r="4778" spans="6:12">
      <c r="F4778" s="198"/>
      <c r="G4778" s="196"/>
      <c r="H4778" s="196"/>
      <c r="I4778" s="196"/>
      <c r="J4778" s="196"/>
      <c r="K4778" s="196"/>
      <c r="L4778" s="197"/>
    </row>
    <row r="4779" spans="6:12">
      <c r="F4779" s="198"/>
      <c r="G4779" s="196"/>
      <c r="H4779" s="196"/>
      <c r="I4779" s="196"/>
      <c r="J4779" s="196"/>
      <c r="K4779" s="196"/>
      <c r="L4779" s="197"/>
    </row>
    <row r="4780" spans="6:12">
      <c r="F4780" s="198"/>
      <c r="G4780" s="196"/>
      <c r="H4780" s="196"/>
      <c r="I4780" s="196"/>
      <c r="J4780" s="196"/>
      <c r="K4780" s="196"/>
      <c r="L4780" s="197"/>
    </row>
    <row r="4781" spans="6:12">
      <c r="F4781" s="198"/>
      <c r="G4781" s="196"/>
      <c r="H4781" s="196"/>
      <c r="I4781" s="196"/>
      <c r="J4781" s="196"/>
      <c r="K4781" s="196"/>
      <c r="L4781" s="197"/>
    </row>
    <row r="4782" spans="6:12">
      <c r="F4782" s="198"/>
      <c r="G4782" s="196"/>
      <c r="H4782" s="196"/>
      <c r="I4782" s="196"/>
      <c r="J4782" s="196"/>
      <c r="K4782" s="196"/>
      <c r="L4782" s="197"/>
    </row>
    <row r="4783" spans="6:12">
      <c r="F4783" s="198"/>
      <c r="G4783" s="196"/>
      <c r="H4783" s="196"/>
      <c r="I4783" s="196"/>
      <c r="J4783" s="196"/>
      <c r="K4783" s="196"/>
      <c r="L4783" s="197"/>
    </row>
    <row r="4784" spans="6:12">
      <c r="F4784" s="198"/>
      <c r="G4784" s="196"/>
      <c r="H4784" s="196"/>
      <c r="I4784" s="196"/>
      <c r="J4784" s="196"/>
      <c r="K4784" s="196"/>
      <c r="L4784" s="197"/>
    </row>
    <row r="4785" spans="6:12">
      <c r="F4785" s="198"/>
      <c r="G4785" s="196"/>
      <c r="H4785" s="196"/>
      <c r="I4785" s="196"/>
      <c r="J4785" s="196"/>
      <c r="K4785" s="196"/>
      <c r="L4785" s="197"/>
    </row>
    <row r="4786" spans="6:12">
      <c r="F4786" s="198"/>
      <c r="G4786" s="196"/>
      <c r="H4786" s="196"/>
      <c r="I4786" s="196"/>
      <c r="J4786" s="196"/>
      <c r="K4786" s="196"/>
      <c r="L4786" s="197"/>
    </row>
    <row r="4787" spans="6:12">
      <c r="F4787" s="198"/>
      <c r="G4787" s="196"/>
      <c r="H4787" s="196"/>
      <c r="I4787" s="196"/>
      <c r="J4787" s="196"/>
      <c r="K4787" s="196"/>
      <c r="L4787" s="197"/>
    </row>
    <row r="4788" spans="6:12">
      <c r="F4788" s="198"/>
      <c r="G4788" s="196"/>
      <c r="H4788" s="196"/>
      <c r="I4788" s="196"/>
      <c r="J4788" s="196"/>
      <c r="K4788" s="196"/>
      <c r="L4788" s="197"/>
    </row>
    <row r="4789" spans="6:12">
      <c r="F4789" s="198"/>
      <c r="G4789" s="196"/>
      <c r="H4789" s="196"/>
      <c r="I4789" s="196"/>
      <c r="J4789" s="196"/>
      <c r="K4789" s="196"/>
      <c r="L4789" s="197"/>
    </row>
    <row r="4790" spans="6:12">
      <c r="F4790" s="198"/>
      <c r="G4790" s="196"/>
      <c r="H4790" s="196"/>
      <c r="I4790" s="196"/>
      <c r="J4790" s="196"/>
      <c r="K4790" s="196"/>
      <c r="L4790" s="197"/>
    </row>
    <row r="4791" spans="6:12">
      <c r="F4791" s="198"/>
      <c r="G4791" s="196"/>
      <c r="H4791" s="196"/>
      <c r="I4791" s="196"/>
      <c r="J4791" s="196"/>
      <c r="K4791" s="196"/>
      <c r="L4791" s="197"/>
    </row>
    <row r="4792" spans="6:12">
      <c r="F4792" s="198"/>
      <c r="G4792" s="196"/>
      <c r="H4792" s="196"/>
      <c r="I4792" s="196"/>
      <c r="J4792" s="196"/>
      <c r="K4792" s="196"/>
      <c r="L4792" s="197"/>
    </row>
    <row r="4793" spans="6:12">
      <c r="F4793" s="198"/>
      <c r="G4793" s="196"/>
      <c r="H4793" s="196"/>
      <c r="I4793" s="196"/>
      <c r="J4793" s="196"/>
      <c r="K4793" s="196"/>
      <c r="L4793" s="197"/>
    </row>
    <row r="4794" spans="6:12">
      <c r="F4794" s="198"/>
      <c r="G4794" s="196"/>
      <c r="H4794" s="196"/>
      <c r="I4794" s="196"/>
      <c r="J4794" s="196"/>
      <c r="K4794" s="196"/>
      <c r="L4794" s="197"/>
    </row>
    <row r="4795" spans="6:12">
      <c r="F4795" s="198"/>
      <c r="G4795" s="196"/>
      <c r="H4795" s="196"/>
      <c r="I4795" s="196"/>
      <c r="J4795" s="196"/>
      <c r="K4795" s="196"/>
      <c r="L4795" s="197"/>
    </row>
    <row r="4796" spans="6:12">
      <c r="F4796" s="198"/>
      <c r="G4796" s="196"/>
      <c r="H4796" s="196"/>
      <c r="I4796" s="196"/>
      <c r="J4796" s="196"/>
      <c r="K4796" s="196"/>
      <c r="L4796" s="197"/>
    </row>
    <row r="4797" spans="6:12">
      <c r="F4797" s="198"/>
      <c r="G4797" s="196"/>
      <c r="H4797" s="196"/>
      <c r="I4797" s="196"/>
      <c r="J4797" s="196"/>
      <c r="K4797" s="196"/>
      <c r="L4797" s="197"/>
    </row>
    <row r="4798" spans="6:12">
      <c r="F4798" s="198"/>
      <c r="G4798" s="196"/>
      <c r="H4798" s="196"/>
      <c r="I4798" s="196"/>
      <c r="J4798" s="196"/>
      <c r="K4798" s="196"/>
      <c r="L4798" s="197"/>
    </row>
    <row r="4799" spans="6:12">
      <c r="F4799" s="198"/>
      <c r="G4799" s="196"/>
      <c r="H4799" s="196"/>
      <c r="I4799" s="196"/>
      <c r="J4799" s="196"/>
      <c r="K4799" s="196"/>
      <c r="L4799" s="197"/>
    </row>
    <row r="4800" spans="6:12">
      <c r="F4800" s="198"/>
      <c r="G4800" s="196"/>
      <c r="H4800" s="196"/>
      <c r="I4800" s="196"/>
      <c r="J4800" s="196"/>
      <c r="K4800" s="196"/>
      <c r="L4800" s="197"/>
    </row>
    <row r="4801" spans="6:12">
      <c r="F4801" s="198"/>
      <c r="G4801" s="196"/>
      <c r="H4801" s="196"/>
      <c r="I4801" s="196"/>
      <c r="J4801" s="196"/>
      <c r="K4801" s="196"/>
      <c r="L4801" s="197"/>
    </row>
    <row r="4802" spans="6:12">
      <c r="F4802" s="198"/>
      <c r="G4802" s="196"/>
      <c r="H4802" s="196"/>
      <c r="I4802" s="196"/>
      <c r="J4802" s="196"/>
      <c r="K4802" s="196"/>
      <c r="L4802" s="197"/>
    </row>
    <row r="4803" spans="6:12">
      <c r="F4803" s="198"/>
      <c r="G4803" s="196"/>
      <c r="H4803" s="196"/>
      <c r="I4803" s="196"/>
      <c r="J4803" s="196"/>
      <c r="K4803" s="196"/>
      <c r="L4803" s="197"/>
    </row>
    <row r="4804" spans="6:12">
      <c r="F4804" s="198"/>
      <c r="G4804" s="196"/>
      <c r="H4804" s="196"/>
      <c r="I4804" s="196"/>
      <c r="J4804" s="196"/>
      <c r="K4804" s="196"/>
      <c r="L4804" s="197"/>
    </row>
    <row r="4805" spans="6:12">
      <c r="F4805" s="198"/>
      <c r="G4805" s="196"/>
      <c r="H4805" s="196"/>
      <c r="I4805" s="196"/>
      <c r="J4805" s="196"/>
      <c r="K4805" s="196"/>
      <c r="L4805" s="197"/>
    </row>
    <row r="4806" spans="6:12">
      <c r="F4806" s="198"/>
      <c r="G4806" s="196"/>
      <c r="H4806" s="196"/>
      <c r="I4806" s="196"/>
      <c r="J4806" s="196"/>
      <c r="K4806" s="196"/>
      <c r="L4806" s="197"/>
    </row>
    <row r="4807" spans="6:12">
      <c r="F4807" s="198"/>
      <c r="G4807" s="196"/>
      <c r="H4807" s="196"/>
      <c r="I4807" s="196"/>
      <c r="J4807" s="196"/>
      <c r="K4807" s="196"/>
      <c r="L4807" s="197"/>
    </row>
    <row r="4808" spans="6:12">
      <c r="F4808" s="198"/>
      <c r="G4808" s="196"/>
      <c r="H4808" s="196"/>
      <c r="I4808" s="196"/>
      <c r="J4808" s="196"/>
      <c r="K4808" s="196"/>
      <c r="L4808" s="197"/>
    </row>
    <row r="4809" spans="6:12">
      <c r="F4809" s="198"/>
      <c r="G4809" s="196"/>
      <c r="H4809" s="196"/>
      <c r="I4809" s="196"/>
      <c r="J4809" s="196"/>
      <c r="K4809" s="196"/>
      <c r="L4809" s="197"/>
    </row>
    <row r="4810" spans="6:12">
      <c r="F4810" s="198"/>
      <c r="G4810" s="196"/>
      <c r="H4810" s="196"/>
      <c r="I4810" s="196"/>
      <c r="J4810" s="196"/>
      <c r="K4810" s="196"/>
      <c r="L4810" s="197"/>
    </row>
    <row r="4811" spans="6:12">
      <c r="F4811" s="198"/>
      <c r="G4811" s="196"/>
      <c r="H4811" s="196"/>
      <c r="I4811" s="196"/>
      <c r="J4811" s="196"/>
      <c r="K4811" s="196"/>
      <c r="L4811" s="197"/>
    </row>
    <row r="4812" spans="6:12">
      <c r="F4812" s="198"/>
      <c r="G4812" s="196"/>
      <c r="H4812" s="196"/>
      <c r="I4812" s="196"/>
      <c r="J4812" s="196"/>
      <c r="K4812" s="196"/>
      <c r="L4812" s="197"/>
    </row>
    <row r="4813" spans="6:12">
      <c r="F4813" s="198"/>
      <c r="G4813" s="196"/>
      <c r="H4813" s="196"/>
      <c r="I4813" s="196"/>
      <c r="J4813" s="196"/>
      <c r="K4813" s="196"/>
      <c r="L4813" s="197"/>
    </row>
    <row r="4814" spans="6:12">
      <c r="F4814" s="198"/>
      <c r="G4814" s="196"/>
      <c r="H4814" s="196"/>
      <c r="I4814" s="196"/>
      <c r="J4814" s="196"/>
      <c r="K4814" s="196"/>
      <c r="L4814" s="197"/>
    </row>
    <row r="4815" spans="6:12">
      <c r="F4815" s="198"/>
      <c r="G4815" s="196"/>
      <c r="H4815" s="196"/>
      <c r="I4815" s="196"/>
      <c r="J4815" s="196"/>
      <c r="K4815" s="196"/>
      <c r="L4815" s="197"/>
    </row>
    <row r="4816" spans="6:12">
      <c r="F4816" s="198"/>
      <c r="G4816" s="196"/>
      <c r="H4816" s="196"/>
      <c r="I4816" s="196"/>
      <c r="J4816" s="196"/>
      <c r="K4816" s="196"/>
      <c r="L4816" s="197"/>
    </row>
    <row r="4817" spans="6:12">
      <c r="F4817" s="198"/>
      <c r="G4817" s="196"/>
      <c r="H4817" s="196"/>
      <c r="I4817" s="196"/>
      <c r="J4817" s="196"/>
      <c r="K4817" s="196"/>
      <c r="L4817" s="197"/>
    </row>
    <row r="4818" spans="6:12">
      <c r="F4818" s="198"/>
      <c r="G4818" s="196"/>
      <c r="H4818" s="196"/>
      <c r="I4818" s="196"/>
      <c r="J4818" s="196"/>
      <c r="K4818" s="196"/>
      <c r="L4818" s="197"/>
    </row>
    <row r="4819" spans="6:12">
      <c r="F4819" s="198"/>
      <c r="G4819" s="196"/>
      <c r="H4819" s="196"/>
      <c r="I4819" s="196"/>
      <c r="J4819" s="196"/>
      <c r="K4819" s="196"/>
      <c r="L4819" s="197"/>
    </row>
    <row r="4820" spans="6:12">
      <c r="F4820" s="198"/>
      <c r="G4820" s="196"/>
      <c r="H4820" s="196"/>
      <c r="I4820" s="196"/>
      <c r="J4820" s="196"/>
      <c r="K4820" s="196"/>
      <c r="L4820" s="197"/>
    </row>
    <row r="4821" spans="6:12">
      <c r="F4821" s="198"/>
      <c r="G4821" s="196"/>
      <c r="H4821" s="196"/>
      <c r="I4821" s="196"/>
      <c r="J4821" s="196"/>
      <c r="K4821" s="196"/>
      <c r="L4821" s="197"/>
    </row>
    <row r="4822" spans="6:12">
      <c r="F4822" s="198"/>
      <c r="G4822" s="196"/>
      <c r="H4822" s="196"/>
      <c r="I4822" s="196"/>
      <c r="J4822" s="196"/>
      <c r="K4822" s="196"/>
      <c r="L4822" s="197"/>
    </row>
    <row r="4823" spans="6:12">
      <c r="F4823" s="198"/>
      <c r="G4823" s="196"/>
      <c r="H4823" s="196"/>
      <c r="I4823" s="196"/>
      <c r="J4823" s="196"/>
      <c r="K4823" s="196"/>
      <c r="L4823" s="197"/>
    </row>
    <row r="4824" spans="6:12">
      <c r="F4824" s="198"/>
      <c r="G4824" s="196"/>
      <c r="H4824" s="196"/>
      <c r="I4824" s="196"/>
      <c r="J4824" s="196"/>
      <c r="K4824" s="196"/>
      <c r="L4824" s="197"/>
    </row>
    <row r="4825" spans="6:12">
      <c r="F4825" s="198"/>
      <c r="G4825" s="196"/>
      <c r="H4825" s="196"/>
      <c r="I4825" s="196"/>
      <c r="J4825" s="196"/>
      <c r="K4825" s="196"/>
      <c r="L4825" s="197"/>
    </row>
    <row r="4826" spans="6:12">
      <c r="F4826" s="198"/>
      <c r="G4826" s="196"/>
      <c r="H4826" s="196"/>
      <c r="I4826" s="196"/>
      <c r="J4826" s="196"/>
      <c r="K4826" s="196"/>
      <c r="L4826" s="197"/>
    </row>
    <row r="4827" spans="6:12">
      <c r="F4827" s="198"/>
      <c r="G4827" s="196"/>
      <c r="H4827" s="196"/>
      <c r="I4827" s="196"/>
      <c r="J4827" s="196"/>
      <c r="K4827" s="196"/>
      <c r="L4827" s="197"/>
    </row>
    <row r="4828" spans="6:12">
      <c r="F4828" s="198"/>
      <c r="G4828" s="196"/>
      <c r="H4828" s="196"/>
      <c r="I4828" s="196"/>
      <c r="J4828" s="196"/>
      <c r="K4828" s="196"/>
      <c r="L4828" s="197"/>
    </row>
    <row r="4829" spans="6:12">
      <c r="F4829" s="198"/>
      <c r="G4829" s="196"/>
      <c r="H4829" s="196"/>
      <c r="I4829" s="196"/>
      <c r="J4829" s="196"/>
      <c r="K4829" s="196"/>
      <c r="L4829" s="197"/>
    </row>
    <row r="4830" spans="6:12">
      <c r="F4830" s="198"/>
      <c r="G4830" s="196"/>
      <c r="H4830" s="196"/>
      <c r="I4830" s="196"/>
      <c r="J4830" s="196"/>
      <c r="K4830" s="196"/>
      <c r="L4830" s="197"/>
    </row>
    <row r="4831" spans="6:12">
      <c r="F4831" s="198"/>
      <c r="G4831" s="196"/>
      <c r="H4831" s="196"/>
      <c r="I4831" s="196"/>
      <c r="J4831" s="196"/>
      <c r="K4831" s="196"/>
      <c r="L4831" s="197"/>
    </row>
    <row r="4832" spans="6:12">
      <c r="F4832" s="198"/>
      <c r="G4832" s="196"/>
      <c r="H4832" s="196"/>
      <c r="I4832" s="196"/>
      <c r="J4832" s="196"/>
      <c r="K4832" s="196"/>
      <c r="L4832" s="197"/>
    </row>
    <row r="4833" spans="6:12">
      <c r="F4833" s="198"/>
      <c r="G4833" s="196"/>
      <c r="H4833" s="196"/>
      <c r="I4833" s="196"/>
      <c r="J4833" s="196"/>
      <c r="K4833" s="196"/>
      <c r="L4833" s="197"/>
    </row>
    <row r="4834" spans="6:12">
      <c r="F4834" s="198"/>
      <c r="G4834" s="196"/>
      <c r="H4834" s="196"/>
      <c r="I4834" s="196"/>
      <c r="J4834" s="196"/>
      <c r="K4834" s="196"/>
      <c r="L4834" s="197"/>
    </row>
    <row r="4835" spans="6:12">
      <c r="F4835" s="198"/>
      <c r="G4835" s="196"/>
      <c r="H4835" s="196"/>
      <c r="I4835" s="196"/>
      <c r="J4835" s="196"/>
      <c r="K4835" s="196"/>
      <c r="L4835" s="197"/>
    </row>
    <row r="4836" spans="6:12">
      <c r="F4836" s="198"/>
      <c r="G4836" s="196"/>
      <c r="H4836" s="196"/>
      <c r="I4836" s="196"/>
      <c r="J4836" s="196"/>
      <c r="K4836" s="196"/>
      <c r="L4836" s="197"/>
    </row>
    <row r="4837" spans="6:12">
      <c r="F4837" s="198"/>
      <c r="G4837" s="196"/>
      <c r="H4837" s="196"/>
      <c r="I4837" s="196"/>
      <c r="J4837" s="196"/>
      <c r="K4837" s="196"/>
      <c r="L4837" s="197"/>
    </row>
    <row r="4838" spans="6:12">
      <c r="F4838" s="198"/>
      <c r="G4838" s="196"/>
      <c r="H4838" s="196"/>
      <c r="I4838" s="196"/>
      <c r="J4838" s="196"/>
      <c r="K4838" s="196"/>
      <c r="L4838" s="197"/>
    </row>
    <row r="4839" spans="6:12">
      <c r="F4839" s="198"/>
      <c r="G4839" s="196"/>
      <c r="H4839" s="196"/>
      <c r="I4839" s="196"/>
      <c r="J4839" s="196"/>
      <c r="K4839" s="196"/>
      <c r="L4839" s="197"/>
    </row>
    <row r="4840" spans="6:12">
      <c r="F4840" s="198"/>
      <c r="G4840" s="196"/>
      <c r="H4840" s="196"/>
      <c r="I4840" s="196"/>
      <c r="J4840" s="196"/>
      <c r="K4840" s="196"/>
      <c r="L4840" s="197"/>
    </row>
    <row r="4841" spans="6:12">
      <c r="F4841" s="198"/>
      <c r="G4841" s="196"/>
      <c r="H4841" s="196"/>
      <c r="I4841" s="196"/>
      <c r="J4841" s="196"/>
      <c r="K4841" s="196"/>
      <c r="L4841" s="197"/>
    </row>
    <row r="4842" spans="6:12">
      <c r="F4842" s="198"/>
      <c r="G4842" s="196"/>
      <c r="H4842" s="196"/>
      <c r="I4842" s="196"/>
      <c r="J4842" s="196"/>
      <c r="K4842" s="196"/>
      <c r="L4842" s="197"/>
    </row>
    <row r="4843" spans="6:12">
      <c r="F4843" s="198"/>
      <c r="G4843" s="196"/>
      <c r="H4843" s="196"/>
      <c r="I4843" s="196"/>
      <c r="J4843" s="196"/>
      <c r="K4843" s="196"/>
      <c r="L4843" s="197"/>
    </row>
    <row r="4844" spans="6:12">
      <c r="F4844" s="198"/>
      <c r="G4844" s="196"/>
      <c r="H4844" s="196"/>
      <c r="I4844" s="196"/>
      <c r="J4844" s="196"/>
      <c r="K4844" s="196"/>
      <c r="L4844" s="197"/>
    </row>
    <row r="4845" spans="6:12">
      <c r="F4845" s="198"/>
      <c r="G4845" s="196"/>
      <c r="H4845" s="196"/>
      <c r="I4845" s="196"/>
      <c r="J4845" s="196"/>
      <c r="K4845" s="196"/>
      <c r="L4845" s="197"/>
    </row>
    <row r="4846" spans="6:12">
      <c r="F4846" s="198"/>
      <c r="G4846" s="196"/>
      <c r="H4846" s="196"/>
      <c r="I4846" s="196"/>
      <c r="J4846" s="196"/>
      <c r="K4846" s="196"/>
      <c r="L4846" s="197"/>
    </row>
    <row r="4847" spans="6:12">
      <c r="F4847" s="198"/>
      <c r="G4847" s="196"/>
      <c r="H4847" s="196"/>
      <c r="I4847" s="196"/>
      <c r="J4847" s="196"/>
      <c r="K4847" s="196"/>
      <c r="L4847" s="197"/>
    </row>
    <row r="4848" spans="6:12">
      <c r="F4848" s="198"/>
      <c r="G4848" s="196"/>
      <c r="H4848" s="196"/>
      <c r="I4848" s="196"/>
      <c r="J4848" s="196"/>
      <c r="K4848" s="196"/>
      <c r="L4848" s="197"/>
    </row>
    <row r="4849" spans="6:12">
      <c r="F4849" s="198"/>
      <c r="G4849" s="196"/>
      <c r="H4849" s="196"/>
      <c r="I4849" s="196"/>
      <c r="J4849" s="196"/>
      <c r="K4849" s="196"/>
      <c r="L4849" s="197"/>
    </row>
    <row r="4850" spans="6:12">
      <c r="F4850" s="198"/>
      <c r="G4850" s="196"/>
      <c r="H4850" s="196"/>
      <c r="I4850" s="196"/>
      <c r="J4850" s="196"/>
      <c r="K4850" s="196"/>
      <c r="L4850" s="197"/>
    </row>
    <row r="4851" spans="6:12">
      <c r="F4851" s="198"/>
      <c r="G4851" s="196"/>
      <c r="H4851" s="196"/>
      <c r="I4851" s="196"/>
      <c r="J4851" s="196"/>
      <c r="K4851" s="196"/>
      <c r="L4851" s="197"/>
    </row>
    <row r="4852" spans="6:12">
      <c r="F4852" s="198"/>
      <c r="G4852" s="196"/>
      <c r="H4852" s="196"/>
      <c r="I4852" s="196"/>
      <c r="J4852" s="196"/>
      <c r="K4852" s="196"/>
      <c r="L4852" s="197"/>
    </row>
    <row r="4853" spans="6:12">
      <c r="F4853" s="198"/>
      <c r="G4853" s="196"/>
      <c r="H4853" s="196"/>
      <c r="I4853" s="196"/>
      <c r="J4853" s="196"/>
      <c r="K4853" s="196"/>
      <c r="L4853" s="197"/>
    </row>
    <row r="4854" spans="6:12">
      <c r="F4854" s="198"/>
      <c r="G4854" s="196"/>
      <c r="H4854" s="196"/>
      <c r="I4854" s="196"/>
      <c r="J4854" s="196"/>
      <c r="K4854" s="196"/>
      <c r="L4854" s="197"/>
    </row>
    <row r="4855" spans="6:12">
      <c r="F4855" s="198"/>
      <c r="G4855" s="196"/>
      <c r="H4855" s="196"/>
      <c r="I4855" s="196"/>
      <c r="J4855" s="196"/>
      <c r="K4855" s="196"/>
      <c r="L4855" s="197"/>
    </row>
    <row r="4856" spans="6:12">
      <c r="F4856" s="198"/>
      <c r="G4856" s="196"/>
      <c r="H4856" s="196"/>
      <c r="I4856" s="196"/>
      <c r="J4856" s="196"/>
      <c r="K4856" s="196"/>
      <c r="L4856" s="197"/>
    </row>
    <row r="4857" spans="6:12">
      <c r="F4857" s="198"/>
      <c r="G4857" s="196"/>
      <c r="H4857" s="196"/>
      <c r="I4857" s="196"/>
      <c r="J4857" s="196"/>
      <c r="K4857" s="196"/>
      <c r="L4857" s="197"/>
    </row>
    <row r="4858" spans="6:12">
      <c r="F4858" s="198"/>
      <c r="G4858" s="196"/>
      <c r="H4858" s="196"/>
      <c r="I4858" s="196"/>
      <c r="J4858" s="196"/>
      <c r="K4858" s="196"/>
      <c r="L4858" s="197"/>
    </row>
    <row r="4859" spans="6:12">
      <c r="F4859" s="198"/>
      <c r="G4859" s="196"/>
      <c r="H4859" s="196"/>
      <c r="I4859" s="196"/>
      <c r="J4859" s="196"/>
      <c r="K4859" s="196"/>
      <c r="L4859" s="197"/>
    </row>
    <row r="4860" spans="6:12">
      <c r="F4860" s="198"/>
      <c r="G4860" s="196"/>
      <c r="H4860" s="196"/>
      <c r="I4860" s="196"/>
      <c r="J4860" s="196"/>
      <c r="K4860" s="196"/>
      <c r="L4860" s="197"/>
    </row>
    <row r="4861" spans="6:12">
      <c r="F4861" s="198"/>
      <c r="G4861" s="196"/>
      <c r="H4861" s="196"/>
      <c r="I4861" s="196"/>
      <c r="J4861" s="196"/>
      <c r="K4861" s="196"/>
      <c r="L4861" s="197"/>
    </row>
    <row r="4862" spans="6:12">
      <c r="F4862" s="198"/>
      <c r="G4862" s="196"/>
      <c r="H4862" s="196"/>
      <c r="I4862" s="196"/>
      <c r="J4862" s="196"/>
      <c r="K4862" s="196"/>
      <c r="L4862" s="197"/>
    </row>
    <row r="4863" spans="6:12">
      <c r="F4863" s="198"/>
      <c r="G4863" s="196"/>
      <c r="H4863" s="196"/>
      <c r="I4863" s="196"/>
      <c r="J4863" s="196"/>
      <c r="K4863" s="196"/>
      <c r="L4863" s="197"/>
    </row>
    <row r="4864" spans="6:12">
      <c r="F4864" s="198"/>
      <c r="G4864" s="196"/>
      <c r="H4864" s="196"/>
      <c r="I4864" s="196"/>
      <c r="J4864" s="196"/>
      <c r="K4864" s="196"/>
      <c r="L4864" s="197"/>
    </row>
    <row r="4865" spans="6:12">
      <c r="F4865" s="198"/>
      <c r="G4865" s="196"/>
      <c r="H4865" s="196"/>
      <c r="I4865" s="196"/>
      <c r="J4865" s="196"/>
      <c r="K4865" s="196"/>
      <c r="L4865" s="197"/>
    </row>
    <row r="4866" spans="6:12">
      <c r="F4866" s="198"/>
      <c r="G4866" s="196"/>
      <c r="H4866" s="196"/>
      <c r="I4866" s="196"/>
      <c r="J4866" s="196"/>
      <c r="K4866" s="196"/>
      <c r="L4866" s="197"/>
    </row>
    <row r="4867" spans="6:12">
      <c r="F4867" s="198"/>
      <c r="G4867" s="196"/>
      <c r="H4867" s="196"/>
      <c r="I4867" s="196"/>
      <c r="J4867" s="196"/>
      <c r="K4867" s="196"/>
      <c r="L4867" s="197"/>
    </row>
    <row r="4868" spans="6:12">
      <c r="F4868" s="198"/>
      <c r="G4868" s="196"/>
      <c r="H4868" s="196"/>
      <c r="I4868" s="196"/>
      <c r="J4868" s="196"/>
      <c r="K4868" s="196"/>
      <c r="L4868" s="197"/>
    </row>
    <row r="4869" spans="6:12">
      <c r="F4869" s="198"/>
      <c r="G4869" s="196"/>
      <c r="H4869" s="196"/>
      <c r="I4869" s="196"/>
      <c r="J4869" s="196"/>
      <c r="K4869" s="196"/>
      <c r="L4869" s="197"/>
    </row>
    <row r="4870" spans="6:12">
      <c r="F4870" s="198"/>
      <c r="G4870" s="196"/>
      <c r="H4870" s="196"/>
      <c r="I4870" s="196"/>
      <c r="J4870" s="196"/>
      <c r="K4870" s="196"/>
      <c r="L4870" s="197"/>
    </row>
    <row r="4871" spans="6:12">
      <c r="F4871" s="198"/>
      <c r="G4871" s="196"/>
      <c r="H4871" s="196"/>
      <c r="I4871" s="196"/>
      <c r="J4871" s="196"/>
      <c r="K4871" s="196"/>
      <c r="L4871" s="197"/>
    </row>
    <row r="4872" spans="6:12">
      <c r="F4872" s="198"/>
      <c r="G4872" s="196"/>
      <c r="H4872" s="196"/>
      <c r="I4872" s="196"/>
      <c r="J4872" s="196"/>
      <c r="K4872" s="196"/>
      <c r="L4872" s="197"/>
    </row>
    <row r="4873" spans="6:12">
      <c r="F4873" s="198"/>
      <c r="G4873" s="196"/>
      <c r="H4873" s="196"/>
      <c r="I4873" s="196"/>
      <c r="J4873" s="196"/>
      <c r="K4873" s="196"/>
      <c r="L4873" s="197"/>
    </row>
    <row r="4874" spans="6:12">
      <c r="F4874" s="198"/>
      <c r="G4874" s="196"/>
      <c r="H4874" s="196"/>
      <c r="I4874" s="196"/>
      <c r="J4874" s="196"/>
      <c r="K4874" s="196"/>
      <c r="L4874" s="197"/>
    </row>
    <row r="4875" spans="6:12">
      <c r="F4875" s="198"/>
      <c r="G4875" s="196"/>
      <c r="H4875" s="196"/>
      <c r="I4875" s="196"/>
      <c r="J4875" s="196"/>
      <c r="K4875" s="196"/>
      <c r="L4875" s="197"/>
    </row>
    <row r="4876" spans="6:12">
      <c r="F4876" s="198"/>
      <c r="G4876" s="196"/>
      <c r="H4876" s="196"/>
      <c r="I4876" s="196"/>
      <c r="J4876" s="196"/>
      <c r="K4876" s="196"/>
      <c r="L4876" s="197"/>
    </row>
    <row r="4877" spans="6:12">
      <c r="F4877" s="198"/>
      <c r="G4877" s="196"/>
      <c r="H4877" s="196"/>
      <c r="I4877" s="196"/>
      <c r="J4877" s="196"/>
      <c r="K4877" s="196"/>
      <c r="L4877" s="197"/>
    </row>
    <row r="4878" spans="6:12">
      <c r="F4878" s="198"/>
      <c r="G4878" s="196"/>
      <c r="H4878" s="196"/>
      <c r="I4878" s="196"/>
      <c r="J4878" s="196"/>
      <c r="K4878" s="196"/>
      <c r="L4878" s="197"/>
    </row>
    <row r="4879" spans="6:12">
      <c r="F4879" s="198"/>
      <c r="G4879" s="196"/>
      <c r="H4879" s="196"/>
      <c r="I4879" s="196"/>
      <c r="J4879" s="196"/>
      <c r="K4879" s="196"/>
      <c r="L4879" s="197"/>
    </row>
    <row r="4880" spans="6:12">
      <c r="F4880" s="198"/>
      <c r="G4880" s="196"/>
      <c r="H4880" s="196"/>
      <c r="I4880" s="196"/>
      <c r="J4880" s="196"/>
      <c r="K4880" s="196"/>
      <c r="L4880" s="197"/>
    </row>
    <row r="4881" spans="6:12">
      <c r="F4881" s="198"/>
      <c r="G4881" s="196"/>
      <c r="H4881" s="196"/>
      <c r="I4881" s="196"/>
      <c r="J4881" s="196"/>
      <c r="K4881" s="196"/>
      <c r="L4881" s="197"/>
    </row>
    <row r="4882" spans="6:12">
      <c r="F4882" s="198"/>
      <c r="G4882" s="196"/>
      <c r="H4882" s="196"/>
      <c r="I4882" s="196"/>
      <c r="J4882" s="196"/>
      <c r="K4882" s="196"/>
      <c r="L4882" s="197"/>
    </row>
    <row r="4883" spans="6:12">
      <c r="F4883" s="198"/>
      <c r="G4883" s="196"/>
      <c r="H4883" s="196"/>
      <c r="I4883" s="196"/>
      <c r="J4883" s="196"/>
      <c r="K4883" s="196"/>
      <c r="L4883" s="197"/>
    </row>
    <row r="4884" spans="6:12">
      <c r="F4884" s="198"/>
      <c r="G4884" s="196"/>
      <c r="H4884" s="196"/>
      <c r="I4884" s="196"/>
      <c r="J4884" s="196"/>
      <c r="K4884" s="196"/>
      <c r="L4884" s="197"/>
    </row>
    <row r="4885" spans="6:12">
      <c r="F4885" s="198"/>
      <c r="G4885" s="196"/>
      <c r="H4885" s="196"/>
      <c r="I4885" s="196"/>
      <c r="J4885" s="196"/>
      <c r="K4885" s="196"/>
      <c r="L4885" s="197"/>
    </row>
    <row r="4886" spans="6:12">
      <c r="F4886" s="198"/>
      <c r="G4886" s="196"/>
      <c r="H4886" s="196"/>
      <c r="I4886" s="196"/>
      <c r="J4886" s="196"/>
      <c r="K4886" s="196"/>
      <c r="L4886" s="197"/>
    </row>
    <row r="4887" spans="6:12">
      <c r="F4887" s="198"/>
      <c r="G4887" s="196"/>
      <c r="H4887" s="196"/>
      <c r="I4887" s="196"/>
      <c r="J4887" s="196"/>
      <c r="K4887" s="196"/>
      <c r="L4887" s="197"/>
    </row>
    <row r="4888" spans="6:12">
      <c r="F4888" s="198"/>
      <c r="G4888" s="196"/>
      <c r="H4888" s="196"/>
      <c r="I4888" s="196"/>
      <c r="J4888" s="196"/>
      <c r="K4888" s="196"/>
      <c r="L4888" s="197"/>
    </row>
    <row r="4889" spans="6:12">
      <c r="F4889" s="198"/>
      <c r="G4889" s="196"/>
      <c r="H4889" s="196"/>
      <c r="I4889" s="196"/>
      <c r="J4889" s="196"/>
      <c r="K4889" s="196"/>
      <c r="L4889" s="197"/>
    </row>
    <row r="4890" spans="6:12">
      <c r="F4890" s="198"/>
      <c r="G4890" s="196"/>
      <c r="H4890" s="196"/>
      <c r="I4890" s="196"/>
      <c r="J4890" s="196"/>
      <c r="K4890" s="196"/>
      <c r="L4890" s="197"/>
    </row>
    <row r="4891" spans="6:12">
      <c r="F4891" s="198"/>
      <c r="G4891" s="196"/>
      <c r="H4891" s="196"/>
      <c r="I4891" s="196"/>
      <c r="J4891" s="196"/>
      <c r="K4891" s="196"/>
      <c r="L4891" s="197"/>
    </row>
    <row r="4892" spans="6:12">
      <c r="F4892" s="198"/>
      <c r="G4892" s="196"/>
      <c r="H4892" s="196"/>
      <c r="I4892" s="196"/>
      <c r="J4892" s="196"/>
      <c r="K4892" s="196"/>
      <c r="L4892" s="197"/>
    </row>
    <row r="4893" spans="6:12">
      <c r="F4893" s="198"/>
      <c r="G4893" s="196"/>
      <c r="H4893" s="196"/>
      <c r="I4893" s="196"/>
      <c r="J4893" s="196"/>
      <c r="K4893" s="196"/>
      <c r="L4893" s="197"/>
    </row>
    <row r="4894" spans="6:12">
      <c r="F4894" s="198"/>
      <c r="G4894" s="196"/>
      <c r="H4894" s="196"/>
      <c r="I4894" s="196"/>
      <c r="J4894" s="196"/>
      <c r="K4894" s="196"/>
      <c r="L4894" s="197"/>
    </row>
    <row r="4895" spans="6:12">
      <c r="F4895" s="198"/>
      <c r="G4895" s="196"/>
      <c r="H4895" s="196"/>
      <c r="I4895" s="196"/>
      <c r="J4895" s="196"/>
      <c r="K4895" s="196"/>
      <c r="L4895" s="197"/>
    </row>
    <row r="4896" spans="6:12">
      <c r="F4896" s="198"/>
      <c r="G4896" s="196"/>
      <c r="H4896" s="196"/>
      <c r="I4896" s="196"/>
      <c r="J4896" s="196"/>
      <c r="K4896" s="196"/>
      <c r="L4896" s="197"/>
    </row>
    <row r="4897" spans="6:12">
      <c r="F4897" s="198"/>
      <c r="G4897" s="196"/>
      <c r="H4897" s="196"/>
      <c r="I4897" s="196"/>
      <c r="J4897" s="196"/>
      <c r="K4897" s="196"/>
      <c r="L4897" s="197"/>
    </row>
    <row r="4898" spans="6:12">
      <c r="F4898" s="198"/>
      <c r="G4898" s="196"/>
      <c r="H4898" s="196"/>
      <c r="I4898" s="196"/>
      <c r="J4898" s="196"/>
      <c r="K4898" s="196"/>
      <c r="L4898" s="197"/>
    </row>
    <row r="4899" spans="6:12">
      <c r="F4899" s="198"/>
      <c r="G4899" s="196"/>
      <c r="H4899" s="196"/>
      <c r="I4899" s="196"/>
      <c r="J4899" s="196"/>
      <c r="K4899" s="196"/>
      <c r="L4899" s="197"/>
    </row>
    <row r="4900" spans="6:12">
      <c r="F4900" s="198"/>
      <c r="G4900" s="196"/>
      <c r="H4900" s="196"/>
      <c r="I4900" s="196"/>
      <c r="J4900" s="196"/>
      <c r="K4900" s="196"/>
      <c r="L4900" s="197"/>
    </row>
    <row r="4901" spans="6:12">
      <c r="F4901" s="198"/>
      <c r="G4901" s="196"/>
      <c r="H4901" s="196"/>
      <c r="I4901" s="196"/>
      <c r="J4901" s="196"/>
      <c r="K4901" s="196"/>
      <c r="L4901" s="197"/>
    </row>
    <row r="4902" spans="6:12">
      <c r="F4902" s="198"/>
      <c r="G4902" s="196"/>
      <c r="H4902" s="196"/>
      <c r="I4902" s="196"/>
      <c r="J4902" s="196"/>
      <c r="K4902" s="196"/>
      <c r="L4902" s="197"/>
    </row>
    <row r="4903" spans="6:12">
      <c r="F4903" s="198"/>
      <c r="G4903" s="196"/>
      <c r="H4903" s="196"/>
      <c r="I4903" s="196"/>
      <c r="J4903" s="196"/>
      <c r="K4903" s="196"/>
      <c r="L4903" s="197"/>
    </row>
    <row r="4904" spans="6:12">
      <c r="F4904" s="198"/>
      <c r="G4904" s="196"/>
      <c r="H4904" s="196"/>
      <c r="I4904" s="196"/>
      <c r="J4904" s="196"/>
      <c r="K4904" s="196"/>
      <c r="L4904" s="197"/>
    </row>
    <row r="4905" spans="6:12">
      <c r="F4905" s="198"/>
      <c r="G4905" s="196"/>
      <c r="H4905" s="196"/>
      <c r="I4905" s="196"/>
      <c r="J4905" s="196"/>
      <c r="K4905" s="196"/>
      <c r="L4905" s="197"/>
    </row>
    <row r="4906" spans="6:12">
      <c r="F4906" s="198"/>
      <c r="G4906" s="196"/>
      <c r="H4906" s="196"/>
      <c r="I4906" s="196"/>
      <c r="J4906" s="196"/>
      <c r="K4906" s="196"/>
      <c r="L4906" s="197"/>
    </row>
    <row r="4907" spans="6:12">
      <c r="F4907" s="198"/>
      <c r="G4907" s="196"/>
      <c r="H4907" s="196"/>
      <c r="I4907" s="196"/>
      <c r="J4907" s="196"/>
      <c r="K4907" s="196"/>
      <c r="L4907" s="197"/>
    </row>
    <row r="4908" spans="6:12">
      <c r="F4908" s="198"/>
      <c r="G4908" s="196"/>
      <c r="H4908" s="196"/>
      <c r="I4908" s="196"/>
      <c r="J4908" s="196"/>
      <c r="K4908" s="196"/>
      <c r="L4908" s="197"/>
    </row>
    <row r="4909" spans="6:12">
      <c r="F4909" s="198"/>
      <c r="G4909" s="196"/>
      <c r="H4909" s="196"/>
      <c r="I4909" s="196"/>
      <c r="J4909" s="196"/>
      <c r="K4909" s="196"/>
      <c r="L4909" s="197"/>
    </row>
    <row r="4910" spans="6:12">
      <c r="F4910" s="198"/>
      <c r="G4910" s="196"/>
      <c r="H4910" s="196"/>
      <c r="I4910" s="196"/>
      <c r="J4910" s="196"/>
      <c r="K4910" s="196"/>
      <c r="L4910" s="197"/>
    </row>
    <row r="4911" spans="6:12">
      <c r="F4911" s="198"/>
      <c r="G4911" s="196"/>
      <c r="H4911" s="196"/>
      <c r="I4911" s="196"/>
      <c r="J4911" s="196"/>
      <c r="K4911" s="196"/>
      <c r="L4911" s="197"/>
    </row>
    <row r="4912" spans="6:12">
      <c r="F4912" s="198"/>
      <c r="G4912" s="196"/>
      <c r="H4912" s="196"/>
      <c r="I4912" s="196"/>
      <c r="J4912" s="196"/>
      <c r="K4912" s="196"/>
      <c r="L4912" s="197"/>
    </row>
    <row r="4913" spans="6:12">
      <c r="F4913" s="198"/>
      <c r="G4913" s="196"/>
      <c r="H4913" s="196"/>
      <c r="I4913" s="196"/>
      <c r="J4913" s="196"/>
      <c r="K4913" s="196"/>
      <c r="L4913" s="197"/>
    </row>
    <row r="4914" spans="6:12">
      <c r="F4914" s="198"/>
      <c r="G4914" s="196"/>
      <c r="H4914" s="196"/>
      <c r="I4914" s="196"/>
      <c r="J4914" s="196"/>
      <c r="K4914" s="196"/>
      <c r="L4914" s="197"/>
    </row>
    <row r="4915" spans="6:12">
      <c r="F4915" s="198"/>
      <c r="G4915" s="196"/>
      <c r="H4915" s="196"/>
      <c r="I4915" s="196"/>
      <c r="J4915" s="196"/>
      <c r="K4915" s="196"/>
      <c r="L4915" s="197"/>
    </row>
    <row r="4916" spans="6:12">
      <c r="F4916" s="198"/>
      <c r="G4916" s="196"/>
      <c r="H4916" s="196"/>
      <c r="I4916" s="196"/>
      <c r="J4916" s="196"/>
      <c r="K4916" s="196"/>
      <c r="L4916" s="197"/>
    </row>
    <row r="4917" spans="6:12">
      <c r="F4917" s="198"/>
      <c r="G4917" s="196"/>
      <c r="H4917" s="196"/>
      <c r="I4917" s="196"/>
      <c r="J4917" s="196"/>
      <c r="K4917" s="196"/>
      <c r="L4917" s="197"/>
    </row>
    <row r="4918" spans="6:12">
      <c r="F4918" s="198"/>
      <c r="G4918" s="196"/>
      <c r="H4918" s="196"/>
      <c r="I4918" s="196"/>
      <c r="J4918" s="196"/>
      <c r="K4918" s="196"/>
      <c r="L4918" s="197"/>
    </row>
    <row r="4919" spans="6:12">
      <c r="F4919" s="198"/>
      <c r="G4919" s="196"/>
      <c r="H4919" s="196"/>
      <c r="I4919" s="196"/>
      <c r="J4919" s="196"/>
      <c r="K4919" s="196"/>
      <c r="L4919" s="197"/>
    </row>
    <row r="4920" spans="6:12">
      <c r="F4920" s="198"/>
      <c r="G4920" s="196"/>
      <c r="H4920" s="196"/>
      <c r="I4920" s="196"/>
      <c r="J4920" s="196"/>
      <c r="K4920" s="196"/>
      <c r="L4920" s="197"/>
    </row>
    <row r="4921" spans="6:12">
      <c r="F4921" s="198"/>
      <c r="G4921" s="196"/>
      <c r="H4921" s="196"/>
      <c r="I4921" s="196"/>
      <c r="J4921" s="196"/>
      <c r="K4921" s="196"/>
      <c r="L4921" s="197"/>
    </row>
    <row r="4922" spans="6:12">
      <c r="F4922" s="198"/>
      <c r="G4922" s="196"/>
      <c r="H4922" s="196"/>
      <c r="I4922" s="196"/>
      <c r="J4922" s="196"/>
      <c r="K4922" s="196"/>
      <c r="L4922" s="197"/>
    </row>
    <row r="4923" spans="6:12">
      <c r="F4923" s="198"/>
      <c r="G4923" s="196"/>
      <c r="H4923" s="196"/>
      <c r="I4923" s="196"/>
      <c r="J4923" s="196"/>
      <c r="K4923" s="196"/>
      <c r="L4923" s="197"/>
    </row>
    <row r="4924" spans="6:12">
      <c r="F4924" s="198"/>
      <c r="G4924" s="196"/>
      <c r="H4924" s="196"/>
      <c r="I4924" s="196"/>
      <c r="J4924" s="196"/>
      <c r="K4924" s="196"/>
      <c r="L4924" s="197"/>
    </row>
    <row r="4925" spans="6:12">
      <c r="F4925" s="198"/>
      <c r="G4925" s="196"/>
      <c r="H4925" s="196"/>
      <c r="I4925" s="196"/>
      <c r="J4925" s="196"/>
      <c r="K4925" s="196"/>
      <c r="L4925" s="197"/>
    </row>
    <row r="4926" spans="6:12">
      <c r="F4926" s="198"/>
      <c r="G4926" s="196"/>
      <c r="H4926" s="196"/>
      <c r="I4926" s="196"/>
      <c r="J4926" s="196"/>
      <c r="K4926" s="196"/>
      <c r="L4926" s="197"/>
    </row>
    <row r="4927" spans="6:12">
      <c r="F4927" s="198"/>
      <c r="G4927" s="196"/>
      <c r="H4927" s="196"/>
      <c r="I4927" s="196"/>
      <c r="J4927" s="196"/>
      <c r="K4927" s="196"/>
      <c r="L4927" s="197"/>
    </row>
    <row r="4928" spans="6:12">
      <c r="F4928" s="198"/>
      <c r="G4928" s="196"/>
      <c r="H4928" s="196"/>
      <c r="I4928" s="196"/>
      <c r="J4928" s="196"/>
      <c r="K4928" s="196"/>
      <c r="L4928" s="197"/>
    </row>
    <row r="4929" spans="6:12">
      <c r="F4929" s="198"/>
      <c r="G4929" s="196"/>
      <c r="H4929" s="196"/>
      <c r="I4929" s="196"/>
      <c r="J4929" s="196"/>
      <c r="K4929" s="196"/>
      <c r="L4929" s="197"/>
    </row>
    <row r="4930" spans="6:12">
      <c r="F4930" s="198"/>
      <c r="G4930" s="196"/>
      <c r="H4930" s="196"/>
      <c r="I4930" s="196"/>
      <c r="J4930" s="196"/>
      <c r="K4930" s="196"/>
      <c r="L4930" s="197"/>
    </row>
    <row r="4931" spans="6:12">
      <c r="F4931" s="198"/>
      <c r="G4931" s="196"/>
      <c r="H4931" s="196"/>
      <c r="I4931" s="196"/>
      <c r="J4931" s="196"/>
      <c r="K4931" s="196"/>
      <c r="L4931" s="197"/>
    </row>
    <row r="4932" spans="6:12">
      <c r="F4932" s="198"/>
      <c r="G4932" s="196"/>
      <c r="H4932" s="196"/>
      <c r="I4932" s="196"/>
      <c r="J4932" s="196"/>
      <c r="K4932" s="196"/>
      <c r="L4932" s="197"/>
    </row>
    <row r="4933" spans="6:12">
      <c r="F4933" s="198"/>
      <c r="G4933" s="196"/>
      <c r="H4933" s="196"/>
      <c r="I4933" s="196"/>
      <c r="J4933" s="196"/>
      <c r="K4933" s="196"/>
      <c r="L4933" s="197"/>
    </row>
    <row r="4934" spans="6:12">
      <c r="F4934" s="198"/>
      <c r="G4934" s="196"/>
      <c r="H4934" s="196"/>
      <c r="I4934" s="196"/>
      <c r="J4934" s="196"/>
      <c r="K4934" s="196"/>
      <c r="L4934" s="197"/>
    </row>
    <row r="4935" spans="6:12">
      <c r="F4935" s="198"/>
      <c r="G4935" s="196"/>
      <c r="H4935" s="196"/>
      <c r="I4935" s="196"/>
      <c r="J4935" s="196"/>
      <c r="K4935" s="196"/>
      <c r="L4935" s="197"/>
    </row>
    <row r="4936" spans="6:12">
      <c r="F4936" s="198"/>
      <c r="G4936" s="196"/>
      <c r="H4936" s="196"/>
      <c r="I4936" s="196"/>
      <c r="J4936" s="196"/>
      <c r="K4936" s="196"/>
      <c r="L4936" s="197"/>
    </row>
    <row r="4937" spans="6:12">
      <c r="F4937" s="198"/>
      <c r="G4937" s="196"/>
      <c r="H4937" s="196"/>
      <c r="I4937" s="196"/>
      <c r="J4937" s="196"/>
      <c r="K4937" s="196"/>
      <c r="L4937" s="197"/>
    </row>
    <row r="4938" spans="6:12">
      <c r="F4938" s="198"/>
      <c r="G4938" s="196"/>
      <c r="H4938" s="196"/>
      <c r="I4938" s="196"/>
      <c r="J4938" s="196"/>
      <c r="K4938" s="196"/>
      <c r="L4938" s="197"/>
    </row>
    <row r="4939" spans="6:12">
      <c r="F4939" s="198"/>
      <c r="G4939" s="196"/>
      <c r="H4939" s="196"/>
      <c r="I4939" s="196"/>
      <c r="J4939" s="196"/>
      <c r="K4939" s="196"/>
      <c r="L4939" s="197"/>
    </row>
    <row r="4940" spans="6:12">
      <c r="F4940" s="198"/>
      <c r="G4940" s="196"/>
      <c r="H4940" s="196"/>
      <c r="I4940" s="196"/>
      <c r="J4940" s="196"/>
      <c r="K4940" s="196"/>
      <c r="L4940" s="197"/>
    </row>
    <row r="4941" spans="6:12">
      <c r="F4941" s="198"/>
      <c r="G4941" s="196"/>
      <c r="H4941" s="196"/>
      <c r="I4941" s="196"/>
      <c r="J4941" s="196"/>
      <c r="K4941" s="196"/>
      <c r="L4941" s="197"/>
    </row>
    <row r="4942" spans="6:12">
      <c r="F4942" s="198"/>
      <c r="G4942" s="196"/>
      <c r="H4942" s="196"/>
      <c r="I4942" s="196"/>
      <c r="J4942" s="196"/>
      <c r="K4942" s="196"/>
      <c r="L4942" s="197"/>
    </row>
    <row r="4943" spans="6:12">
      <c r="F4943" s="198"/>
      <c r="G4943" s="196"/>
      <c r="H4943" s="196"/>
      <c r="I4943" s="196"/>
      <c r="J4943" s="196"/>
      <c r="K4943" s="196"/>
      <c r="L4943" s="197"/>
    </row>
    <row r="4944" spans="6:12">
      <c r="F4944" s="198"/>
      <c r="G4944" s="196"/>
      <c r="H4944" s="196"/>
      <c r="I4944" s="196"/>
      <c r="J4944" s="196"/>
      <c r="K4944" s="196"/>
      <c r="L4944" s="197"/>
    </row>
    <row r="4945" spans="6:12">
      <c r="F4945" s="198"/>
      <c r="G4945" s="196"/>
      <c r="H4945" s="196"/>
      <c r="I4945" s="196"/>
      <c r="J4945" s="196"/>
      <c r="K4945" s="196"/>
      <c r="L4945" s="197"/>
    </row>
    <row r="4946" spans="6:12">
      <c r="F4946" s="198"/>
      <c r="G4946" s="196"/>
      <c r="H4946" s="196"/>
      <c r="I4946" s="196"/>
      <c r="J4946" s="196"/>
      <c r="K4946" s="196"/>
      <c r="L4946" s="197"/>
    </row>
    <row r="4947" spans="6:12">
      <c r="F4947" s="198"/>
      <c r="G4947" s="196"/>
      <c r="H4947" s="196"/>
      <c r="I4947" s="196"/>
      <c r="J4947" s="196"/>
      <c r="K4947" s="196"/>
      <c r="L4947" s="197"/>
    </row>
    <row r="4948" spans="6:12">
      <c r="F4948" s="198"/>
      <c r="G4948" s="196"/>
      <c r="H4948" s="196"/>
      <c r="I4948" s="196"/>
      <c r="J4948" s="196"/>
      <c r="K4948" s="196"/>
      <c r="L4948" s="197"/>
    </row>
    <row r="4949" spans="6:12">
      <c r="F4949" s="198"/>
      <c r="G4949" s="196"/>
      <c r="H4949" s="196"/>
      <c r="I4949" s="196"/>
      <c r="J4949" s="196"/>
      <c r="K4949" s="196"/>
      <c r="L4949" s="197"/>
    </row>
    <row r="4950" spans="6:12">
      <c r="F4950" s="198"/>
      <c r="G4950" s="196"/>
      <c r="H4950" s="196"/>
      <c r="I4950" s="196"/>
      <c r="J4950" s="196"/>
      <c r="K4950" s="196"/>
      <c r="L4950" s="197"/>
    </row>
    <row r="4951" spans="6:12">
      <c r="F4951" s="198"/>
      <c r="G4951" s="196"/>
      <c r="H4951" s="196"/>
      <c r="I4951" s="196"/>
      <c r="J4951" s="196"/>
      <c r="K4951" s="196"/>
      <c r="L4951" s="197"/>
    </row>
    <row r="4952" spans="6:12">
      <c r="F4952" s="198"/>
      <c r="G4952" s="196"/>
      <c r="H4952" s="196"/>
      <c r="I4952" s="196"/>
      <c r="J4952" s="196"/>
      <c r="K4952" s="196"/>
      <c r="L4952" s="197"/>
    </row>
    <row r="4953" spans="6:12">
      <c r="F4953" s="198"/>
      <c r="G4953" s="196"/>
      <c r="H4953" s="196"/>
      <c r="I4953" s="196"/>
      <c r="J4953" s="196"/>
      <c r="K4953" s="196"/>
      <c r="L4953" s="197"/>
    </row>
    <row r="4954" spans="6:12">
      <c r="F4954" s="198"/>
      <c r="G4954" s="196"/>
      <c r="H4954" s="196"/>
      <c r="I4954" s="196"/>
      <c r="J4954" s="196"/>
      <c r="K4954" s="196"/>
      <c r="L4954" s="197"/>
    </row>
    <row r="4955" spans="6:12">
      <c r="F4955" s="198"/>
      <c r="G4955" s="196"/>
      <c r="H4955" s="196"/>
      <c r="I4955" s="196"/>
      <c r="J4955" s="196"/>
      <c r="K4955" s="196"/>
      <c r="L4955" s="197"/>
    </row>
    <row r="4956" spans="6:12">
      <c r="F4956" s="198"/>
      <c r="G4956" s="196"/>
      <c r="H4956" s="196"/>
      <c r="I4956" s="196"/>
      <c r="J4956" s="196"/>
      <c r="K4956" s="196"/>
      <c r="L4956" s="197"/>
    </row>
    <row r="4957" spans="6:12">
      <c r="F4957" s="198"/>
      <c r="G4957" s="196"/>
      <c r="H4957" s="196"/>
      <c r="I4957" s="196"/>
      <c r="J4957" s="196"/>
      <c r="K4957" s="196"/>
      <c r="L4957" s="197"/>
    </row>
    <row r="4958" spans="6:12">
      <c r="F4958" s="198"/>
      <c r="G4958" s="196"/>
      <c r="H4958" s="196"/>
      <c r="I4958" s="196"/>
      <c r="J4958" s="196"/>
      <c r="K4958" s="196"/>
      <c r="L4958" s="197"/>
    </row>
    <row r="4959" spans="6:12">
      <c r="F4959" s="198"/>
      <c r="G4959" s="196"/>
      <c r="H4959" s="196"/>
      <c r="I4959" s="196"/>
      <c r="J4959" s="196"/>
      <c r="K4959" s="196"/>
      <c r="L4959" s="197"/>
    </row>
    <row r="4960" spans="6:12">
      <c r="F4960" s="198"/>
      <c r="G4960" s="196"/>
      <c r="H4960" s="196"/>
      <c r="I4960" s="196"/>
      <c r="J4960" s="196"/>
      <c r="K4960" s="196"/>
      <c r="L4960" s="197"/>
    </row>
    <row r="4961" spans="6:12">
      <c r="F4961" s="198"/>
      <c r="G4961" s="196"/>
      <c r="H4961" s="196"/>
      <c r="I4961" s="196"/>
      <c r="J4961" s="196"/>
      <c r="K4961" s="196"/>
      <c r="L4961" s="197"/>
    </row>
    <row r="4962" spans="6:12">
      <c r="F4962" s="198"/>
      <c r="G4962" s="196"/>
      <c r="H4962" s="196"/>
      <c r="I4962" s="196"/>
      <c r="J4962" s="196"/>
      <c r="K4962" s="196"/>
      <c r="L4962" s="197"/>
    </row>
    <row r="4963" spans="6:12">
      <c r="F4963" s="198"/>
      <c r="G4963" s="196"/>
      <c r="H4963" s="196"/>
      <c r="I4963" s="196"/>
      <c r="J4963" s="196"/>
      <c r="K4963" s="196"/>
      <c r="L4963" s="197"/>
    </row>
    <row r="4964" spans="6:12">
      <c r="F4964" s="198"/>
      <c r="G4964" s="196"/>
      <c r="H4964" s="196"/>
      <c r="I4964" s="196"/>
      <c r="J4964" s="196"/>
      <c r="K4964" s="196"/>
      <c r="L4964" s="197"/>
    </row>
    <row r="4965" spans="6:12">
      <c r="F4965" s="198"/>
      <c r="G4965" s="196"/>
      <c r="H4965" s="196"/>
      <c r="I4965" s="196"/>
      <c r="J4965" s="196"/>
      <c r="K4965" s="196"/>
      <c r="L4965" s="197"/>
    </row>
    <row r="4966" spans="6:12">
      <c r="F4966" s="198"/>
      <c r="G4966" s="196"/>
      <c r="H4966" s="196"/>
      <c r="I4966" s="196"/>
      <c r="J4966" s="196"/>
      <c r="K4966" s="196"/>
      <c r="L4966" s="197"/>
    </row>
    <row r="4967" spans="6:12">
      <c r="F4967" s="198"/>
      <c r="G4967" s="196"/>
      <c r="H4967" s="196"/>
      <c r="I4967" s="196"/>
      <c r="J4967" s="196"/>
      <c r="K4967" s="196"/>
      <c r="L4967" s="197"/>
    </row>
    <row r="4968" spans="6:12">
      <c r="F4968" s="198"/>
      <c r="G4968" s="196"/>
      <c r="H4968" s="196"/>
      <c r="I4968" s="196"/>
      <c r="J4968" s="196"/>
      <c r="K4968" s="196"/>
      <c r="L4968" s="197"/>
    </row>
    <row r="4969" spans="6:12">
      <c r="F4969" s="198"/>
      <c r="G4969" s="196"/>
      <c r="H4969" s="196"/>
      <c r="I4969" s="196"/>
      <c r="J4969" s="196"/>
      <c r="K4969" s="196"/>
      <c r="L4969" s="197"/>
    </row>
    <row r="4970" spans="6:12">
      <c r="F4970" s="198"/>
      <c r="G4970" s="196"/>
      <c r="H4970" s="196"/>
      <c r="I4970" s="196"/>
      <c r="J4970" s="196"/>
      <c r="K4970" s="196"/>
      <c r="L4970" s="197"/>
    </row>
    <row r="4971" spans="6:12">
      <c r="F4971" s="198"/>
      <c r="G4971" s="196"/>
      <c r="H4971" s="196"/>
      <c r="I4971" s="196"/>
      <c r="J4971" s="196"/>
      <c r="K4971" s="196"/>
      <c r="L4971" s="197"/>
    </row>
    <row r="4972" spans="6:12">
      <c r="F4972" s="198"/>
      <c r="G4972" s="196"/>
      <c r="H4972" s="196"/>
      <c r="I4972" s="196"/>
      <c r="J4972" s="196"/>
      <c r="K4972" s="196"/>
      <c r="L4972" s="197"/>
    </row>
    <row r="4973" spans="6:12">
      <c r="F4973" s="198"/>
      <c r="G4973" s="196"/>
      <c r="H4973" s="196"/>
      <c r="I4973" s="196"/>
      <c r="J4973" s="196"/>
      <c r="K4973" s="196"/>
      <c r="L4973" s="197"/>
    </row>
    <row r="4974" spans="6:12">
      <c r="F4974" s="198"/>
      <c r="G4974" s="196"/>
      <c r="H4974" s="196"/>
      <c r="I4974" s="196"/>
      <c r="J4974" s="196"/>
      <c r="K4974" s="196"/>
      <c r="L4974" s="197"/>
    </row>
    <row r="4975" spans="6:12">
      <c r="F4975" s="198"/>
      <c r="G4975" s="196"/>
      <c r="H4975" s="196"/>
      <c r="I4975" s="196"/>
      <c r="J4975" s="196"/>
      <c r="K4975" s="196"/>
      <c r="L4975" s="197"/>
    </row>
    <row r="4976" spans="6:12">
      <c r="F4976" s="198"/>
      <c r="G4976" s="196"/>
      <c r="H4976" s="196"/>
      <c r="I4976" s="196"/>
      <c r="J4976" s="196"/>
      <c r="K4976" s="196"/>
      <c r="L4976" s="197"/>
    </row>
    <row r="4977" spans="6:12">
      <c r="F4977" s="198"/>
      <c r="G4977" s="196"/>
      <c r="H4977" s="196"/>
      <c r="I4977" s="196"/>
      <c r="J4977" s="196"/>
      <c r="K4977" s="196"/>
      <c r="L4977" s="197"/>
    </row>
    <row r="4978" spans="6:12">
      <c r="F4978" s="198"/>
      <c r="G4978" s="196"/>
      <c r="H4978" s="196"/>
      <c r="I4978" s="196"/>
      <c r="J4978" s="196"/>
      <c r="K4978" s="196"/>
      <c r="L4978" s="197"/>
    </row>
    <row r="4979" spans="6:12">
      <c r="F4979" s="198"/>
      <c r="G4979" s="196"/>
      <c r="H4979" s="196"/>
      <c r="I4979" s="196"/>
      <c r="J4979" s="196"/>
      <c r="K4979" s="196"/>
      <c r="L4979" s="197"/>
    </row>
    <row r="4980" spans="6:12">
      <c r="F4980" s="198"/>
      <c r="G4980" s="196"/>
      <c r="H4980" s="196"/>
      <c r="I4980" s="196"/>
      <c r="J4980" s="196"/>
      <c r="K4980" s="196"/>
      <c r="L4980" s="197"/>
    </row>
    <row r="4981" spans="6:12">
      <c r="F4981" s="198"/>
      <c r="G4981" s="196"/>
      <c r="H4981" s="196"/>
      <c r="I4981" s="196"/>
      <c r="J4981" s="196"/>
      <c r="K4981" s="196"/>
      <c r="L4981" s="197"/>
    </row>
    <row r="4982" spans="6:12">
      <c r="F4982" s="198"/>
      <c r="G4982" s="196"/>
      <c r="H4982" s="196"/>
      <c r="I4982" s="196"/>
      <c r="J4982" s="196"/>
      <c r="K4982" s="196"/>
      <c r="L4982" s="197"/>
    </row>
    <row r="4983" spans="6:12">
      <c r="F4983" s="198"/>
      <c r="G4983" s="196"/>
      <c r="H4983" s="196"/>
      <c r="I4983" s="196"/>
      <c r="J4983" s="196"/>
      <c r="K4983" s="196"/>
      <c r="L4983" s="197"/>
    </row>
    <row r="4984" spans="6:12">
      <c r="F4984" s="198"/>
      <c r="G4984" s="196"/>
      <c r="H4984" s="196"/>
      <c r="I4984" s="196"/>
      <c r="J4984" s="196"/>
      <c r="K4984" s="196"/>
      <c r="L4984" s="197"/>
    </row>
    <row r="4985" spans="6:12">
      <c r="F4985" s="198"/>
      <c r="G4985" s="196"/>
      <c r="H4985" s="196"/>
      <c r="I4985" s="196"/>
      <c r="J4985" s="196"/>
      <c r="K4985" s="196"/>
      <c r="L4985" s="197"/>
    </row>
    <row r="4986" spans="6:12">
      <c r="F4986" s="198"/>
      <c r="G4986" s="196"/>
      <c r="H4986" s="196"/>
      <c r="I4986" s="196"/>
      <c r="J4986" s="196"/>
      <c r="K4986" s="196"/>
      <c r="L4986" s="197"/>
    </row>
    <row r="4987" spans="6:12">
      <c r="F4987" s="198"/>
      <c r="G4987" s="196"/>
      <c r="H4987" s="196"/>
      <c r="I4987" s="196"/>
      <c r="J4987" s="196"/>
      <c r="K4987" s="196"/>
      <c r="L4987" s="197"/>
    </row>
    <row r="4988" spans="6:12">
      <c r="F4988" s="198"/>
      <c r="G4988" s="196"/>
      <c r="H4988" s="196"/>
      <c r="I4988" s="196"/>
      <c r="J4988" s="196"/>
      <c r="K4988" s="196"/>
      <c r="L4988" s="197"/>
    </row>
    <row r="4989" spans="6:12">
      <c r="F4989" s="198"/>
      <c r="G4989" s="196"/>
      <c r="H4989" s="196"/>
      <c r="I4989" s="196"/>
      <c r="J4989" s="196"/>
      <c r="K4989" s="196"/>
      <c r="L4989" s="197"/>
    </row>
    <row r="4990" spans="6:12">
      <c r="F4990" s="198"/>
      <c r="G4990" s="196"/>
      <c r="H4990" s="196"/>
      <c r="I4990" s="196"/>
      <c r="J4990" s="196"/>
      <c r="K4990" s="196"/>
      <c r="L4990" s="197"/>
    </row>
    <row r="4991" spans="6:12">
      <c r="F4991" s="198"/>
      <c r="G4991" s="196"/>
      <c r="H4991" s="196"/>
      <c r="I4991" s="196"/>
      <c r="J4991" s="196"/>
      <c r="K4991" s="196"/>
      <c r="L4991" s="197"/>
    </row>
    <row r="4992" spans="6:12">
      <c r="F4992" s="198"/>
      <c r="G4992" s="196"/>
      <c r="H4992" s="196"/>
      <c r="I4992" s="196"/>
      <c r="J4992" s="196"/>
      <c r="K4992" s="196"/>
      <c r="L4992" s="197"/>
    </row>
    <row r="4993" spans="6:12">
      <c r="F4993" s="198"/>
      <c r="G4993" s="196"/>
      <c r="H4993" s="196"/>
      <c r="I4993" s="196"/>
      <c r="J4993" s="196"/>
      <c r="K4993" s="196"/>
      <c r="L4993" s="197"/>
    </row>
    <row r="4994" spans="6:12">
      <c r="F4994" s="198"/>
      <c r="G4994" s="196"/>
      <c r="H4994" s="196"/>
      <c r="I4994" s="196"/>
      <c r="J4994" s="196"/>
      <c r="K4994" s="196"/>
      <c r="L4994" s="197"/>
    </row>
    <row r="4995" spans="6:12">
      <c r="F4995" s="198"/>
      <c r="G4995" s="196"/>
      <c r="H4995" s="196"/>
      <c r="I4995" s="196"/>
      <c r="J4995" s="196"/>
      <c r="K4995" s="196"/>
      <c r="L4995" s="197"/>
    </row>
    <row r="4996" spans="6:12">
      <c r="F4996" s="198"/>
      <c r="G4996" s="196"/>
      <c r="H4996" s="196"/>
      <c r="I4996" s="196"/>
      <c r="J4996" s="196"/>
      <c r="K4996" s="196"/>
      <c r="L4996" s="197"/>
    </row>
    <row r="4997" spans="6:12">
      <c r="F4997" s="198"/>
      <c r="G4997" s="196"/>
      <c r="H4997" s="196"/>
      <c r="I4997" s="196"/>
      <c r="J4997" s="196"/>
      <c r="K4997" s="196"/>
      <c r="L4997" s="197"/>
    </row>
    <row r="4998" spans="6:12">
      <c r="F4998" s="198"/>
      <c r="G4998" s="196"/>
      <c r="H4998" s="196"/>
      <c r="I4998" s="196"/>
      <c r="J4998" s="196"/>
      <c r="K4998" s="196"/>
      <c r="L4998" s="197"/>
    </row>
    <row r="4999" spans="6:12">
      <c r="F4999" s="198"/>
      <c r="G4999" s="196"/>
      <c r="H4999" s="196"/>
      <c r="I4999" s="196"/>
      <c r="J4999" s="196"/>
      <c r="K4999" s="196"/>
      <c r="L4999" s="197"/>
    </row>
    <row r="5000" spans="6:12">
      <c r="F5000" s="198"/>
      <c r="G5000" s="196"/>
      <c r="H5000" s="196"/>
      <c r="I5000" s="196"/>
      <c r="J5000" s="196"/>
      <c r="K5000" s="196"/>
      <c r="L5000" s="197"/>
    </row>
    <row r="5001" spans="6:12">
      <c r="F5001" s="198"/>
      <c r="G5001" s="196"/>
      <c r="H5001" s="196"/>
      <c r="I5001" s="196"/>
      <c r="J5001" s="196"/>
      <c r="K5001" s="196"/>
      <c r="L5001" s="197"/>
    </row>
    <row r="5002" spans="6:12">
      <c r="F5002" s="198"/>
      <c r="G5002" s="196"/>
      <c r="H5002" s="196"/>
      <c r="I5002" s="196"/>
      <c r="J5002" s="196"/>
      <c r="K5002" s="196"/>
      <c r="L5002" s="197"/>
    </row>
    <row r="5003" spans="6:12">
      <c r="F5003" s="198"/>
      <c r="G5003" s="196"/>
      <c r="H5003" s="196"/>
      <c r="I5003" s="196"/>
      <c r="J5003" s="196"/>
      <c r="K5003" s="196"/>
      <c r="L5003" s="197"/>
    </row>
    <row r="5004" spans="6:12">
      <c r="F5004" s="198"/>
      <c r="G5004" s="196"/>
      <c r="H5004" s="196"/>
      <c r="I5004" s="196"/>
      <c r="J5004" s="196"/>
      <c r="K5004" s="196"/>
      <c r="L5004" s="197"/>
    </row>
    <row r="5005" spans="6:12">
      <c r="F5005" s="198"/>
      <c r="G5005" s="196"/>
      <c r="H5005" s="196"/>
      <c r="I5005" s="196"/>
      <c r="J5005" s="196"/>
      <c r="K5005" s="196"/>
      <c r="L5005" s="197"/>
    </row>
    <row r="5006" spans="6:12">
      <c r="F5006" s="198"/>
      <c r="G5006" s="196"/>
      <c r="H5006" s="196"/>
      <c r="I5006" s="196"/>
      <c r="J5006" s="196"/>
      <c r="K5006" s="196"/>
      <c r="L5006" s="197"/>
    </row>
    <row r="5007" spans="6:12">
      <c r="F5007" s="198"/>
      <c r="G5007" s="196"/>
      <c r="H5007" s="196"/>
      <c r="I5007" s="196"/>
      <c r="J5007" s="196"/>
      <c r="K5007" s="196"/>
      <c r="L5007" s="197"/>
    </row>
    <row r="5008" spans="6:12">
      <c r="F5008" s="198"/>
      <c r="G5008" s="196"/>
      <c r="H5008" s="196"/>
      <c r="I5008" s="196"/>
      <c r="J5008" s="196"/>
      <c r="K5008" s="196"/>
      <c r="L5008" s="197"/>
    </row>
    <row r="5009" spans="6:12">
      <c r="F5009" s="198"/>
      <c r="G5009" s="196"/>
      <c r="H5009" s="196"/>
      <c r="I5009" s="196"/>
      <c r="J5009" s="196"/>
      <c r="K5009" s="196"/>
      <c r="L5009" s="197"/>
    </row>
    <row r="5010" spans="6:12">
      <c r="F5010" s="198"/>
      <c r="G5010" s="196"/>
      <c r="H5010" s="196"/>
      <c r="I5010" s="196"/>
      <c r="J5010" s="196"/>
      <c r="K5010" s="196"/>
      <c r="L5010" s="197"/>
    </row>
    <row r="5011" spans="6:12">
      <c r="F5011" s="198"/>
      <c r="G5011" s="196"/>
      <c r="H5011" s="196"/>
      <c r="I5011" s="196"/>
      <c r="J5011" s="196"/>
      <c r="K5011" s="196"/>
      <c r="L5011" s="197"/>
    </row>
    <row r="5012" spans="6:12">
      <c r="F5012" s="198"/>
      <c r="G5012" s="196"/>
      <c r="H5012" s="196"/>
      <c r="I5012" s="196"/>
      <c r="J5012" s="196"/>
      <c r="K5012" s="196"/>
      <c r="L5012" s="197"/>
    </row>
    <row r="5013" spans="6:12">
      <c r="F5013" s="198"/>
      <c r="G5013" s="196"/>
      <c r="H5013" s="196"/>
      <c r="I5013" s="196"/>
      <c r="J5013" s="196"/>
      <c r="K5013" s="196"/>
      <c r="L5013" s="197"/>
    </row>
    <row r="5014" spans="6:12">
      <c r="F5014" s="198"/>
      <c r="G5014" s="196"/>
      <c r="H5014" s="196"/>
      <c r="I5014" s="196"/>
      <c r="J5014" s="196"/>
      <c r="K5014" s="196"/>
      <c r="L5014" s="197"/>
    </row>
    <row r="5015" spans="6:12">
      <c r="F5015" s="198"/>
      <c r="G5015" s="196"/>
      <c r="H5015" s="196"/>
      <c r="I5015" s="196"/>
      <c r="J5015" s="196"/>
      <c r="K5015" s="196"/>
      <c r="L5015" s="197"/>
    </row>
    <row r="5016" spans="6:12">
      <c r="F5016" s="198"/>
      <c r="G5016" s="196"/>
      <c r="H5016" s="196"/>
      <c r="I5016" s="196"/>
      <c r="J5016" s="196"/>
      <c r="K5016" s="196"/>
      <c r="L5016" s="197"/>
    </row>
    <row r="5017" spans="6:12">
      <c r="F5017" s="198"/>
      <c r="G5017" s="196"/>
      <c r="H5017" s="196"/>
      <c r="I5017" s="196"/>
      <c r="J5017" s="196"/>
      <c r="K5017" s="196"/>
      <c r="L5017" s="197"/>
    </row>
    <row r="5018" spans="6:12">
      <c r="F5018" s="198"/>
      <c r="G5018" s="196"/>
      <c r="H5018" s="196"/>
      <c r="I5018" s="196"/>
      <c r="J5018" s="196"/>
      <c r="K5018" s="196"/>
      <c r="L5018" s="197"/>
    </row>
    <row r="5019" spans="6:12">
      <c r="F5019" s="198"/>
      <c r="G5019" s="196"/>
      <c r="H5019" s="196"/>
      <c r="I5019" s="196"/>
      <c r="J5019" s="196"/>
      <c r="K5019" s="196"/>
      <c r="L5019" s="197"/>
    </row>
    <row r="5020" spans="6:12">
      <c r="F5020" s="198"/>
      <c r="G5020" s="196"/>
      <c r="H5020" s="196"/>
      <c r="I5020" s="196"/>
      <c r="J5020" s="196"/>
      <c r="K5020" s="196"/>
      <c r="L5020" s="197"/>
    </row>
    <row r="5021" spans="6:12">
      <c r="F5021" s="198"/>
      <c r="G5021" s="196"/>
      <c r="H5021" s="196"/>
      <c r="I5021" s="196"/>
      <c r="J5021" s="196"/>
      <c r="K5021" s="196"/>
      <c r="L5021" s="197"/>
    </row>
    <row r="5022" spans="6:12">
      <c r="F5022" s="198"/>
      <c r="G5022" s="196"/>
      <c r="H5022" s="196"/>
      <c r="I5022" s="196"/>
      <c r="J5022" s="196"/>
      <c r="K5022" s="196"/>
      <c r="L5022" s="197"/>
    </row>
    <row r="5023" spans="6:12">
      <c r="F5023" s="198"/>
      <c r="G5023" s="196"/>
      <c r="H5023" s="196"/>
      <c r="I5023" s="196"/>
      <c r="J5023" s="196"/>
      <c r="K5023" s="196"/>
      <c r="L5023" s="197"/>
    </row>
    <row r="5024" spans="6:12">
      <c r="F5024" s="198"/>
      <c r="G5024" s="196"/>
      <c r="H5024" s="196"/>
      <c r="I5024" s="196"/>
      <c r="J5024" s="196"/>
      <c r="K5024" s="196"/>
      <c r="L5024" s="197"/>
    </row>
    <row r="5025" spans="6:12">
      <c r="F5025" s="198"/>
      <c r="G5025" s="196"/>
      <c r="H5025" s="196"/>
      <c r="I5025" s="196"/>
      <c r="J5025" s="196"/>
      <c r="K5025" s="196"/>
      <c r="L5025" s="197"/>
    </row>
    <row r="5026" spans="6:12">
      <c r="F5026" s="198"/>
      <c r="G5026" s="196"/>
      <c r="H5026" s="196"/>
      <c r="I5026" s="196"/>
      <c r="J5026" s="196"/>
      <c r="K5026" s="196"/>
      <c r="L5026" s="197"/>
    </row>
    <row r="5027" spans="6:12">
      <c r="F5027" s="198"/>
      <c r="G5027" s="196"/>
      <c r="H5027" s="196"/>
      <c r="I5027" s="196"/>
      <c r="J5027" s="196"/>
      <c r="K5027" s="196"/>
      <c r="L5027" s="197"/>
    </row>
    <row r="5028" spans="6:12">
      <c r="F5028" s="198"/>
      <c r="G5028" s="196"/>
      <c r="H5028" s="196"/>
      <c r="I5028" s="196"/>
      <c r="J5028" s="196"/>
      <c r="K5028" s="196"/>
      <c r="L5028" s="197"/>
    </row>
    <row r="5029" spans="6:12">
      <c r="F5029" s="198"/>
      <c r="G5029" s="196"/>
      <c r="H5029" s="196"/>
      <c r="I5029" s="196"/>
      <c r="J5029" s="196"/>
      <c r="K5029" s="196"/>
      <c r="L5029" s="197"/>
    </row>
    <row r="5030" spans="6:12">
      <c r="F5030" s="198"/>
      <c r="G5030" s="196"/>
      <c r="H5030" s="196"/>
      <c r="I5030" s="196"/>
      <c r="J5030" s="196"/>
      <c r="K5030" s="196"/>
      <c r="L5030" s="197"/>
    </row>
    <row r="5031" spans="6:12">
      <c r="F5031" s="198"/>
      <c r="G5031" s="196"/>
      <c r="H5031" s="196"/>
      <c r="I5031" s="196"/>
      <c r="J5031" s="196"/>
      <c r="K5031" s="196"/>
      <c r="L5031" s="197"/>
    </row>
    <row r="5032" spans="6:12">
      <c r="F5032" s="198"/>
      <c r="G5032" s="196"/>
      <c r="H5032" s="196"/>
      <c r="I5032" s="196"/>
      <c r="J5032" s="196"/>
      <c r="K5032" s="196"/>
      <c r="L5032" s="197"/>
    </row>
    <row r="5033" spans="6:12">
      <c r="F5033" s="198"/>
      <c r="G5033" s="196"/>
      <c r="H5033" s="196"/>
      <c r="I5033" s="196"/>
      <c r="J5033" s="196"/>
      <c r="K5033" s="196"/>
      <c r="L5033" s="197"/>
    </row>
    <row r="5034" spans="6:12">
      <c r="F5034" s="198"/>
      <c r="G5034" s="196"/>
      <c r="H5034" s="196"/>
      <c r="I5034" s="196"/>
      <c r="J5034" s="196"/>
      <c r="K5034" s="196"/>
      <c r="L5034" s="197"/>
    </row>
    <row r="5035" spans="6:12">
      <c r="F5035" s="198"/>
      <c r="G5035" s="196"/>
      <c r="H5035" s="196"/>
      <c r="I5035" s="196"/>
      <c r="J5035" s="196"/>
      <c r="K5035" s="196"/>
      <c r="L5035" s="197"/>
    </row>
    <row r="5036" spans="6:12">
      <c r="F5036" s="198"/>
      <c r="G5036" s="196"/>
      <c r="H5036" s="196"/>
      <c r="I5036" s="196"/>
      <c r="J5036" s="196"/>
      <c r="K5036" s="196"/>
      <c r="L5036" s="197"/>
    </row>
    <row r="5037" spans="6:12">
      <c r="F5037" s="198"/>
      <c r="G5037" s="196"/>
      <c r="H5037" s="196"/>
      <c r="I5037" s="196"/>
      <c r="J5037" s="196"/>
      <c r="K5037" s="196"/>
      <c r="L5037" s="197"/>
    </row>
    <row r="5038" spans="6:12">
      <c r="F5038" s="198"/>
      <c r="G5038" s="196"/>
      <c r="H5038" s="196"/>
      <c r="I5038" s="196"/>
      <c r="J5038" s="196"/>
      <c r="K5038" s="196"/>
      <c r="L5038" s="197"/>
    </row>
    <row r="5039" spans="6:12">
      <c r="F5039" s="198"/>
      <c r="G5039" s="196"/>
      <c r="H5039" s="196"/>
      <c r="I5039" s="196"/>
      <c r="J5039" s="196"/>
      <c r="K5039" s="196"/>
      <c r="L5039" s="197"/>
    </row>
    <row r="5040" spans="6:12">
      <c r="F5040" s="198"/>
      <c r="G5040" s="196"/>
      <c r="H5040" s="196"/>
      <c r="I5040" s="196"/>
      <c r="J5040" s="196"/>
      <c r="K5040" s="196"/>
      <c r="L5040" s="197"/>
    </row>
    <row r="5041" spans="6:12">
      <c r="F5041" s="198"/>
      <c r="G5041" s="196"/>
      <c r="H5041" s="196"/>
      <c r="I5041" s="196"/>
      <c r="J5041" s="196"/>
      <c r="K5041" s="196"/>
      <c r="L5041" s="197"/>
    </row>
    <row r="5042" spans="6:12">
      <c r="F5042" s="198"/>
      <c r="G5042" s="196"/>
      <c r="H5042" s="196"/>
      <c r="I5042" s="196"/>
      <c r="J5042" s="196"/>
      <c r="K5042" s="196"/>
      <c r="L5042" s="197"/>
    </row>
    <row r="5043" spans="6:12">
      <c r="F5043" s="198"/>
      <c r="G5043" s="196"/>
      <c r="H5043" s="196"/>
      <c r="I5043" s="196"/>
      <c r="J5043" s="196"/>
      <c r="K5043" s="196"/>
      <c r="L5043" s="197"/>
    </row>
    <row r="5044" spans="6:12">
      <c r="F5044" s="198"/>
      <c r="G5044" s="196"/>
      <c r="H5044" s="196"/>
      <c r="I5044" s="196"/>
      <c r="J5044" s="196"/>
      <c r="K5044" s="196"/>
      <c r="L5044" s="197"/>
    </row>
    <row r="5045" spans="6:12">
      <c r="F5045" s="198"/>
      <c r="G5045" s="196"/>
      <c r="H5045" s="196"/>
      <c r="I5045" s="196"/>
      <c r="J5045" s="196"/>
      <c r="K5045" s="196"/>
      <c r="L5045" s="197"/>
    </row>
    <row r="5046" spans="6:12">
      <c r="F5046" s="198"/>
      <c r="G5046" s="196"/>
      <c r="H5046" s="196"/>
      <c r="I5046" s="196"/>
      <c r="J5046" s="196"/>
      <c r="K5046" s="196"/>
      <c r="L5046" s="197"/>
    </row>
    <row r="5047" spans="6:12">
      <c r="F5047" s="198"/>
      <c r="G5047" s="196"/>
      <c r="H5047" s="196"/>
      <c r="I5047" s="196"/>
      <c r="J5047" s="196"/>
      <c r="K5047" s="196"/>
      <c r="L5047" s="197"/>
    </row>
    <row r="5048" spans="6:12">
      <c r="F5048" s="198"/>
      <c r="G5048" s="196"/>
      <c r="H5048" s="196"/>
      <c r="I5048" s="196"/>
      <c r="J5048" s="196"/>
      <c r="K5048" s="196"/>
      <c r="L5048" s="197"/>
    </row>
    <row r="5049" spans="6:12">
      <c r="F5049" s="198"/>
      <c r="G5049" s="196"/>
      <c r="H5049" s="196"/>
      <c r="I5049" s="196"/>
      <c r="J5049" s="196"/>
      <c r="K5049" s="196"/>
      <c r="L5049" s="197"/>
    </row>
    <row r="5050" spans="6:12">
      <c r="F5050" s="198"/>
      <c r="G5050" s="196"/>
      <c r="H5050" s="196"/>
      <c r="I5050" s="196"/>
      <c r="J5050" s="196"/>
      <c r="K5050" s="196"/>
      <c r="L5050" s="197"/>
    </row>
    <row r="5051" spans="6:12">
      <c r="F5051" s="198"/>
      <c r="G5051" s="196"/>
      <c r="H5051" s="196"/>
      <c r="I5051" s="196"/>
      <c r="J5051" s="196"/>
      <c r="K5051" s="196"/>
      <c r="L5051" s="197"/>
    </row>
    <row r="5052" spans="6:12">
      <c r="F5052" s="198"/>
      <c r="G5052" s="196"/>
      <c r="H5052" s="196"/>
      <c r="I5052" s="196"/>
      <c r="J5052" s="196"/>
      <c r="K5052" s="196"/>
      <c r="L5052" s="197"/>
    </row>
    <row r="5053" spans="6:12">
      <c r="F5053" s="198"/>
      <c r="G5053" s="196"/>
      <c r="H5053" s="196"/>
      <c r="I5053" s="196"/>
      <c r="J5053" s="196"/>
      <c r="K5053" s="196"/>
      <c r="L5053" s="197"/>
    </row>
    <row r="5054" spans="6:12">
      <c r="F5054" s="198"/>
      <c r="G5054" s="196"/>
      <c r="H5054" s="196"/>
      <c r="I5054" s="196"/>
      <c r="J5054" s="196"/>
      <c r="K5054" s="196"/>
      <c r="L5054" s="197"/>
    </row>
    <row r="5055" spans="6:12">
      <c r="F5055" s="198"/>
      <c r="G5055" s="196"/>
      <c r="H5055" s="196"/>
      <c r="I5055" s="196"/>
      <c r="J5055" s="196"/>
      <c r="K5055" s="196"/>
      <c r="L5055" s="197"/>
    </row>
    <row r="5056" spans="6:12">
      <c r="F5056" s="198"/>
      <c r="G5056" s="196"/>
      <c r="H5056" s="196"/>
      <c r="I5056" s="196"/>
      <c r="J5056" s="196"/>
      <c r="K5056" s="196"/>
      <c r="L5056" s="197"/>
    </row>
    <row r="5057" spans="6:12">
      <c r="F5057" s="198"/>
      <c r="G5057" s="196"/>
      <c r="H5057" s="196"/>
      <c r="I5057" s="196"/>
      <c r="J5057" s="196"/>
      <c r="K5057" s="196"/>
      <c r="L5057" s="197"/>
    </row>
    <row r="5058" spans="6:12">
      <c r="F5058" s="198"/>
      <c r="G5058" s="196"/>
      <c r="H5058" s="196"/>
      <c r="I5058" s="196"/>
      <c r="J5058" s="196"/>
      <c r="K5058" s="196"/>
      <c r="L5058" s="197"/>
    </row>
    <row r="5059" spans="6:12">
      <c r="F5059" s="198"/>
      <c r="G5059" s="196"/>
      <c r="H5059" s="196"/>
      <c r="I5059" s="196"/>
      <c r="J5059" s="196"/>
      <c r="K5059" s="196"/>
      <c r="L5059" s="197"/>
    </row>
    <row r="5060" spans="6:12">
      <c r="F5060" s="198"/>
      <c r="G5060" s="196"/>
      <c r="H5060" s="196"/>
      <c r="I5060" s="196"/>
      <c r="J5060" s="196"/>
      <c r="K5060" s="196"/>
      <c r="L5060" s="197"/>
    </row>
    <row r="5061" spans="6:12">
      <c r="F5061" s="198"/>
      <c r="G5061" s="196"/>
      <c r="H5061" s="196"/>
      <c r="I5061" s="196"/>
      <c r="J5061" s="196"/>
      <c r="K5061" s="196"/>
      <c r="L5061" s="197"/>
    </row>
    <row r="5062" spans="6:12">
      <c r="F5062" s="198"/>
      <c r="G5062" s="196"/>
      <c r="H5062" s="196"/>
      <c r="I5062" s="196"/>
      <c r="J5062" s="196"/>
      <c r="K5062" s="196"/>
      <c r="L5062" s="197"/>
    </row>
    <row r="5063" spans="6:12">
      <c r="F5063" s="198"/>
      <c r="G5063" s="196"/>
      <c r="H5063" s="196"/>
      <c r="I5063" s="196"/>
      <c r="J5063" s="196"/>
      <c r="K5063" s="196"/>
      <c r="L5063" s="197"/>
    </row>
    <row r="5064" spans="6:12">
      <c r="F5064" s="198"/>
      <c r="G5064" s="196"/>
      <c r="H5064" s="196"/>
      <c r="I5064" s="196"/>
      <c r="J5064" s="196"/>
      <c r="K5064" s="196"/>
      <c r="L5064" s="197"/>
    </row>
    <row r="5065" spans="6:12">
      <c r="F5065" s="198"/>
      <c r="G5065" s="196"/>
      <c r="H5065" s="196"/>
      <c r="I5065" s="196"/>
      <c r="J5065" s="196"/>
      <c r="K5065" s="196"/>
      <c r="L5065" s="197"/>
    </row>
    <row r="5066" spans="6:12">
      <c r="F5066" s="198"/>
      <c r="G5066" s="196"/>
      <c r="H5066" s="196"/>
      <c r="I5066" s="196"/>
      <c r="J5066" s="196"/>
      <c r="K5066" s="196"/>
      <c r="L5066" s="197"/>
    </row>
    <row r="5067" spans="6:12">
      <c r="F5067" s="198"/>
      <c r="G5067" s="196"/>
      <c r="H5067" s="196"/>
      <c r="I5067" s="196"/>
      <c r="J5067" s="196"/>
      <c r="K5067" s="196"/>
      <c r="L5067" s="197"/>
    </row>
    <row r="5068" spans="6:12">
      <c r="F5068" s="198"/>
      <c r="G5068" s="196"/>
      <c r="H5068" s="196"/>
      <c r="I5068" s="196"/>
      <c r="J5068" s="196"/>
      <c r="K5068" s="196"/>
      <c r="L5068" s="197"/>
    </row>
    <row r="5069" spans="6:12">
      <c r="F5069" s="198"/>
      <c r="G5069" s="196"/>
      <c r="H5069" s="196"/>
      <c r="I5069" s="196"/>
      <c r="J5069" s="196"/>
      <c r="K5069" s="196"/>
      <c r="L5069" s="197"/>
    </row>
    <row r="5070" spans="6:12">
      <c r="F5070" s="198"/>
      <c r="G5070" s="196"/>
      <c r="H5070" s="196"/>
      <c r="I5070" s="196"/>
      <c r="J5070" s="196"/>
      <c r="K5070" s="196"/>
      <c r="L5070" s="197"/>
    </row>
    <row r="5071" spans="6:12">
      <c r="F5071" s="198"/>
      <c r="G5071" s="196"/>
      <c r="H5071" s="196"/>
      <c r="I5071" s="196"/>
      <c r="J5071" s="196"/>
      <c r="K5071" s="196"/>
      <c r="L5071" s="197"/>
    </row>
    <row r="5072" spans="6:12">
      <c r="F5072" s="198"/>
      <c r="G5072" s="196"/>
      <c r="H5072" s="196"/>
      <c r="I5072" s="196"/>
      <c r="J5072" s="196"/>
      <c r="K5072" s="196"/>
      <c r="L5072" s="197"/>
    </row>
    <row r="5073" spans="6:12">
      <c r="F5073" s="198"/>
      <c r="G5073" s="196"/>
      <c r="H5073" s="196"/>
      <c r="I5073" s="196"/>
      <c r="J5073" s="196"/>
      <c r="K5073" s="196"/>
      <c r="L5073" s="197"/>
    </row>
    <row r="5074" spans="6:12">
      <c r="F5074" s="198"/>
      <c r="G5074" s="196"/>
      <c r="H5074" s="196"/>
      <c r="I5074" s="196"/>
      <c r="J5074" s="196"/>
      <c r="K5074" s="196"/>
      <c r="L5074" s="197"/>
    </row>
    <row r="5075" spans="6:12">
      <c r="F5075" s="198"/>
      <c r="G5075" s="196"/>
      <c r="H5075" s="196"/>
      <c r="I5075" s="196"/>
      <c r="J5075" s="196"/>
      <c r="K5075" s="196"/>
      <c r="L5075" s="197"/>
    </row>
    <row r="5076" spans="6:12">
      <c r="F5076" s="198"/>
      <c r="G5076" s="196"/>
      <c r="H5076" s="196"/>
      <c r="I5076" s="196"/>
      <c r="J5076" s="196"/>
      <c r="K5076" s="196"/>
      <c r="L5076" s="197"/>
    </row>
    <row r="5077" spans="6:12">
      <c r="F5077" s="198"/>
      <c r="G5077" s="196"/>
      <c r="H5077" s="196"/>
      <c r="I5077" s="196"/>
      <c r="J5077" s="196"/>
      <c r="K5077" s="196"/>
      <c r="L5077" s="197"/>
    </row>
    <row r="5078" spans="6:12">
      <c r="F5078" s="198"/>
      <c r="G5078" s="196"/>
      <c r="H5078" s="196"/>
      <c r="I5078" s="196"/>
      <c r="J5078" s="196"/>
      <c r="K5078" s="196"/>
      <c r="L5078" s="197"/>
    </row>
    <row r="5079" spans="6:12">
      <c r="F5079" s="198"/>
      <c r="G5079" s="196"/>
      <c r="H5079" s="196"/>
      <c r="I5079" s="196"/>
      <c r="J5079" s="196"/>
      <c r="K5079" s="196"/>
      <c r="L5079" s="197"/>
    </row>
    <row r="5080" spans="6:12">
      <c r="F5080" s="198"/>
      <c r="G5080" s="196"/>
      <c r="H5080" s="196"/>
      <c r="I5080" s="196"/>
      <c r="J5080" s="196"/>
      <c r="K5080" s="196"/>
      <c r="L5080" s="197"/>
    </row>
    <row r="5081" spans="6:12">
      <c r="F5081" s="198"/>
      <c r="G5081" s="196"/>
      <c r="H5081" s="196"/>
      <c r="I5081" s="196"/>
      <c r="J5081" s="196"/>
      <c r="K5081" s="196"/>
      <c r="L5081" s="197"/>
    </row>
    <row r="5082" spans="6:12">
      <c r="F5082" s="198"/>
      <c r="G5082" s="196"/>
      <c r="H5082" s="196"/>
      <c r="I5082" s="196"/>
      <c r="J5082" s="196"/>
      <c r="K5082" s="196"/>
      <c r="L5082" s="197"/>
    </row>
    <row r="5083" spans="6:12">
      <c r="F5083" s="198"/>
      <c r="G5083" s="196"/>
      <c r="H5083" s="196"/>
      <c r="I5083" s="196"/>
      <c r="J5083" s="196"/>
      <c r="K5083" s="196"/>
      <c r="L5083" s="197"/>
    </row>
    <row r="5084" spans="6:12">
      <c r="F5084" s="198"/>
      <c r="G5084" s="196"/>
      <c r="H5084" s="196"/>
      <c r="I5084" s="196"/>
      <c r="J5084" s="196"/>
      <c r="K5084" s="196"/>
      <c r="L5084" s="197"/>
    </row>
    <row r="5085" spans="6:12">
      <c r="F5085" s="198"/>
      <c r="G5085" s="196"/>
      <c r="H5085" s="196"/>
      <c r="I5085" s="196"/>
      <c r="J5085" s="196"/>
      <c r="K5085" s="196"/>
      <c r="L5085" s="197"/>
    </row>
    <row r="5086" spans="6:12">
      <c r="F5086" s="198"/>
      <c r="G5086" s="196"/>
      <c r="H5086" s="196"/>
      <c r="I5086" s="196"/>
      <c r="J5086" s="196"/>
      <c r="K5086" s="196"/>
      <c r="L5086" s="197"/>
    </row>
    <row r="5087" spans="6:12">
      <c r="F5087" s="198"/>
      <c r="G5087" s="196"/>
      <c r="H5087" s="196"/>
      <c r="I5087" s="196"/>
      <c r="J5087" s="196"/>
      <c r="K5087" s="196"/>
      <c r="L5087" s="197"/>
    </row>
    <row r="5088" spans="6:12">
      <c r="F5088" s="198"/>
      <c r="G5088" s="196"/>
      <c r="H5088" s="196"/>
      <c r="I5088" s="196"/>
      <c r="J5088" s="196"/>
      <c r="K5088" s="196"/>
      <c r="L5088" s="197"/>
    </row>
    <row r="5089" spans="6:12">
      <c r="F5089" s="198"/>
      <c r="G5089" s="196"/>
      <c r="H5089" s="196"/>
      <c r="I5089" s="196"/>
      <c r="J5089" s="196"/>
      <c r="K5089" s="196"/>
      <c r="L5089" s="197"/>
    </row>
    <row r="5090" spans="6:12">
      <c r="F5090" s="198"/>
      <c r="G5090" s="196"/>
      <c r="H5090" s="196"/>
      <c r="I5090" s="196"/>
      <c r="J5090" s="196"/>
      <c r="K5090" s="196"/>
      <c r="L5090" s="197"/>
    </row>
    <row r="5091" spans="6:12">
      <c r="F5091" s="198"/>
      <c r="G5091" s="196"/>
      <c r="H5091" s="196"/>
      <c r="I5091" s="196"/>
      <c r="J5091" s="196"/>
      <c r="K5091" s="196"/>
      <c r="L5091" s="197"/>
    </row>
    <row r="5092" spans="6:12">
      <c r="F5092" s="198"/>
      <c r="G5092" s="196"/>
      <c r="H5092" s="196"/>
      <c r="I5092" s="196"/>
      <c r="J5092" s="196"/>
      <c r="K5092" s="196"/>
      <c r="L5092" s="197"/>
    </row>
    <row r="5093" spans="6:12">
      <c r="F5093" s="198"/>
      <c r="G5093" s="196"/>
      <c r="H5093" s="196"/>
      <c r="I5093" s="196"/>
      <c r="J5093" s="196"/>
      <c r="K5093" s="196"/>
      <c r="L5093" s="197"/>
    </row>
    <row r="5094" spans="6:12">
      <c r="F5094" s="198"/>
      <c r="G5094" s="196"/>
      <c r="H5094" s="196"/>
      <c r="I5094" s="196"/>
      <c r="J5094" s="196"/>
      <c r="K5094" s="196"/>
      <c r="L5094" s="197"/>
    </row>
    <row r="5095" spans="6:12">
      <c r="F5095" s="198"/>
      <c r="G5095" s="196"/>
      <c r="H5095" s="196"/>
      <c r="I5095" s="196"/>
      <c r="J5095" s="196"/>
      <c r="K5095" s="196"/>
      <c r="L5095" s="197"/>
    </row>
    <row r="5096" spans="6:12">
      <c r="F5096" s="198"/>
      <c r="G5096" s="196"/>
      <c r="H5096" s="196"/>
      <c r="I5096" s="196"/>
      <c r="J5096" s="196"/>
      <c r="K5096" s="196"/>
      <c r="L5096" s="197"/>
    </row>
    <row r="5097" spans="6:12">
      <c r="F5097" s="198"/>
      <c r="G5097" s="196"/>
      <c r="H5097" s="196"/>
      <c r="I5097" s="196"/>
      <c r="J5097" s="196"/>
      <c r="K5097" s="196"/>
      <c r="L5097" s="197"/>
    </row>
    <row r="5098" spans="6:12">
      <c r="F5098" s="198"/>
      <c r="G5098" s="196"/>
      <c r="H5098" s="196"/>
      <c r="I5098" s="196"/>
      <c r="J5098" s="196"/>
      <c r="K5098" s="196"/>
      <c r="L5098" s="197"/>
    </row>
    <row r="5099" spans="6:12">
      <c r="F5099" s="198"/>
      <c r="G5099" s="196"/>
      <c r="H5099" s="196"/>
      <c r="I5099" s="196"/>
      <c r="J5099" s="196"/>
      <c r="K5099" s="196"/>
      <c r="L5099" s="197"/>
    </row>
    <row r="5100" spans="6:12">
      <c r="F5100" s="198"/>
      <c r="G5100" s="196"/>
      <c r="H5100" s="196"/>
      <c r="I5100" s="196"/>
      <c r="J5100" s="196"/>
      <c r="K5100" s="196"/>
      <c r="L5100" s="197"/>
    </row>
    <row r="5101" spans="6:12">
      <c r="F5101" s="198"/>
      <c r="G5101" s="196"/>
      <c r="H5101" s="196"/>
      <c r="I5101" s="196"/>
      <c r="J5101" s="196"/>
      <c r="K5101" s="196"/>
      <c r="L5101" s="197"/>
    </row>
    <row r="5102" spans="6:12">
      <c r="F5102" s="198"/>
      <c r="G5102" s="196"/>
      <c r="H5102" s="196"/>
      <c r="I5102" s="196"/>
      <c r="J5102" s="196"/>
      <c r="K5102" s="196"/>
      <c r="L5102" s="197"/>
    </row>
    <row r="5103" spans="6:12">
      <c r="F5103" s="198"/>
      <c r="G5103" s="196"/>
      <c r="H5103" s="196"/>
      <c r="I5103" s="196"/>
      <c r="J5103" s="196"/>
      <c r="K5103" s="196"/>
      <c r="L5103" s="197"/>
    </row>
    <row r="5104" spans="6:12">
      <c r="F5104" s="198"/>
      <c r="G5104" s="196"/>
      <c r="H5104" s="196"/>
      <c r="I5104" s="196"/>
      <c r="J5104" s="196"/>
      <c r="K5104" s="196"/>
      <c r="L5104" s="197"/>
    </row>
    <row r="5105" spans="6:12">
      <c r="F5105" s="198"/>
      <c r="G5105" s="196"/>
      <c r="H5105" s="196"/>
      <c r="I5105" s="196"/>
      <c r="J5105" s="196"/>
      <c r="K5105" s="196"/>
      <c r="L5105" s="197"/>
    </row>
    <row r="5106" spans="6:12">
      <c r="F5106" s="198"/>
      <c r="G5106" s="196"/>
      <c r="H5106" s="196"/>
      <c r="I5106" s="196"/>
      <c r="J5106" s="196"/>
      <c r="K5106" s="196"/>
      <c r="L5106" s="197"/>
    </row>
    <row r="5107" spans="6:12">
      <c r="F5107" s="198"/>
      <c r="G5107" s="196"/>
      <c r="H5107" s="196"/>
      <c r="I5107" s="196"/>
      <c r="J5107" s="196"/>
      <c r="K5107" s="196"/>
      <c r="L5107" s="197"/>
    </row>
    <row r="5108" spans="6:12">
      <c r="F5108" s="198"/>
      <c r="G5108" s="196"/>
      <c r="H5108" s="196"/>
      <c r="I5108" s="196"/>
      <c r="J5108" s="196"/>
      <c r="K5108" s="196"/>
      <c r="L5108" s="197"/>
    </row>
    <row r="5109" spans="6:12">
      <c r="F5109" s="198"/>
      <c r="G5109" s="196"/>
      <c r="H5109" s="196"/>
      <c r="I5109" s="196"/>
      <c r="J5109" s="196"/>
      <c r="K5109" s="196"/>
      <c r="L5109" s="197"/>
    </row>
    <row r="5110" spans="6:12">
      <c r="F5110" s="198"/>
      <c r="G5110" s="196"/>
      <c r="H5110" s="196"/>
      <c r="I5110" s="196"/>
      <c r="J5110" s="196"/>
      <c r="K5110" s="196"/>
      <c r="L5110" s="197"/>
    </row>
    <row r="5111" spans="6:12">
      <c r="F5111" s="198"/>
      <c r="G5111" s="196"/>
      <c r="H5111" s="196"/>
      <c r="I5111" s="196"/>
      <c r="J5111" s="196"/>
      <c r="K5111" s="196"/>
      <c r="L5111" s="197"/>
    </row>
    <row r="5112" spans="6:12">
      <c r="F5112" s="198"/>
      <c r="G5112" s="196"/>
      <c r="H5112" s="196"/>
      <c r="I5112" s="196"/>
      <c r="J5112" s="196"/>
      <c r="K5112" s="196"/>
      <c r="L5112" s="197"/>
    </row>
    <row r="5113" spans="6:12">
      <c r="F5113" s="198"/>
      <c r="G5113" s="196"/>
      <c r="H5113" s="196"/>
      <c r="I5113" s="196"/>
      <c r="J5113" s="196"/>
      <c r="K5113" s="196"/>
      <c r="L5113" s="197"/>
    </row>
    <row r="5114" spans="6:12">
      <c r="F5114" s="198"/>
      <c r="G5114" s="196"/>
      <c r="H5114" s="196"/>
      <c r="I5114" s="196"/>
      <c r="J5114" s="196"/>
      <c r="K5114" s="196"/>
      <c r="L5114" s="197"/>
    </row>
    <row r="5115" spans="6:12">
      <c r="F5115" s="198"/>
      <c r="G5115" s="196"/>
      <c r="H5115" s="196"/>
      <c r="I5115" s="196"/>
      <c r="J5115" s="196"/>
      <c r="K5115" s="196"/>
      <c r="L5115" s="197"/>
    </row>
    <row r="5116" spans="6:12">
      <c r="F5116" s="198"/>
      <c r="G5116" s="196"/>
      <c r="H5116" s="196"/>
      <c r="I5116" s="196"/>
      <c r="J5116" s="196"/>
      <c r="K5116" s="196"/>
      <c r="L5116" s="197"/>
    </row>
    <row r="5117" spans="6:12">
      <c r="F5117" s="198"/>
      <c r="G5117" s="196"/>
      <c r="H5117" s="196"/>
      <c r="I5117" s="196"/>
      <c r="J5117" s="196"/>
      <c r="K5117" s="196"/>
      <c r="L5117" s="197"/>
    </row>
    <row r="5118" spans="6:12">
      <c r="F5118" s="198"/>
      <c r="G5118" s="196"/>
      <c r="H5118" s="196"/>
      <c r="I5118" s="196"/>
      <c r="J5118" s="196"/>
      <c r="K5118" s="196"/>
      <c r="L5118" s="197"/>
    </row>
    <row r="5119" spans="6:12">
      <c r="F5119" s="198"/>
      <c r="G5119" s="196"/>
      <c r="H5119" s="196"/>
      <c r="I5119" s="196"/>
      <c r="J5119" s="196"/>
      <c r="K5119" s="196"/>
      <c r="L5119" s="197"/>
    </row>
    <row r="5120" spans="6:12">
      <c r="F5120" s="198"/>
      <c r="G5120" s="196"/>
      <c r="H5120" s="196"/>
      <c r="I5120" s="196"/>
      <c r="J5120" s="196"/>
      <c r="K5120" s="196"/>
      <c r="L5120" s="197"/>
    </row>
    <row r="5121" spans="6:12">
      <c r="F5121" s="198"/>
      <c r="G5121" s="196"/>
      <c r="H5121" s="196"/>
      <c r="I5121" s="196"/>
      <c r="J5121" s="196"/>
      <c r="K5121" s="196"/>
      <c r="L5121" s="197"/>
    </row>
    <row r="5122" spans="6:12">
      <c r="F5122" s="198"/>
      <c r="G5122" s="196"/>
      <c r="H5122" s="196"/>
      <c r="I5122" s="196"/>
      <c r="J5122" s="196"/>
      <c r="K5122" s="196"/>
      <c r="L5122" s="197"/>
    </row>
    <row r="5123" spans="6:12">
      <c r="F5123" s="198"/>
      <c r="G5123" s="196"/>
      <c r="H5123" s="196"/>
      <c r="I5123" s="196"/>
      <c r="J5123" s="196"/>
      <c r="K5123" s="196"/>
      <c r="L5123" s="197"/>
    </row>
    <row r="5124" spans="6:12">
      <c r="F5124" s="198"/>
      <c r="G5124" s="196"/>
      <c r="H5124" s="196"/>
      <c r="I5124" s="196"/>
      <c r="J5124" s="196"/>
      <c r="K5124" s="196"/>
      <c r="L5124" s="197"/>
    </row>
    <row r="5125" spans="6:12">
      <c r="F5125" s="198"/>
      <c r="G5125" s="196"/>
      <c r="H5125" s="196"/>
      <c r="I5125" s="196"/>
      <c r="J5125" s="196"/>
      <c r="K5125" s="196"/>
      <c r="L5125" s="197"/>
    </row>
    <row r="5126" spans="6:12">
      <c r="F5126" s="198"/>
      <c r="G5126" s="196"/>
      <c r="H5126" s="196"/>
      <c r="I5126" s="196"/>
      <c r="J5126" s="196"/>
      <c r="K5126" s="196"/>
      <c r="L5126" s="197"/>
    </row>
    <row r="5127" spans="6:12">
      <c r="F5127" s="198"/>
      <c r="G5127" s="196"/>
      <c r="H5127" s="196"/>
      <c r="I5127" s="196"/>
      <c r="J5127" s="196"/>
      <c r="K5127" s="196"/>
      <c r="L5127" s="197"/>
    </row>
    <row r="5128" spans="6:12">
      <c r="F5128" s="198"/>
      <c r="G5128" s="196"/>
      <c r="H5128" s="196"/>
      <c r="I5128" s="196"/>
      <c r="J5128" s="196"/>
      <c r="K5128" s="196"/>
      <c r="L5128" s="197"/>
    </row>
    <row r="5129" spans="6:12">
      <c r="F5129" s="198"/>
      <c r="G5129" s="196"/>
      <c r="H5129" s="196"/>
      <c r="I5129" s="196"/>
      <c r="J5129" s="196"/>
      <c r="K5129" s="196"/>
      <c r="L5129" s="197"/>
    </row>
    <row r="5130" spans="6:12">
      <c r="F5130" s="198"/>
      <c r="G5130" s="196"/>
      <c r="H5130" s="196"/>
      <c r="I5130" s="196"/>
      <c r="J5130" s="196"/>
      <c r="K5130" s="196"/>
      <c r="L5130" s="197"/>
    </row>
    <row r="5131" spans="6:12">
      <c r="F5131" s="198"/>
      <c r="G5131" s="196"/>
      <c r="H5131" s="196"/>
      <c r="I5131" s="196"/>
      <c r="J5131" s="196"/>
      <c r="K5131" s="196"/>
      <c r="L5131" s="197"/>
    </row>
    <row r="5132" spans="6:12">
      <c r="F5132" s="198"/>
      <c r="G5132" s="196"/>
      <c r="H5132" s="196"/>
      <c r="I5132" s="196"/>
      <c r="J5132" s="196"/>
      <c r="K5132" s="196"/>
      <c r="L5132" s="197"/>
    </row>
    <row r="5133" spans="6:12">
      <c r="F5133" s="198"/>
      <c r="G5133" s="196"/>
      <c r="H5133" s="196"/>
      <c r="I5133" s="196"/>
      <c r="J5133" s="196"/>
      <c r="K5133" s="196"/>
      <c r="L5133" s="197"/>
    </row>
    <row r="5134" spans="6:12">
      <c r="F5134" s="198"/>
      <c r="G5134" s="196"/>
      <c r="H5134" s="196"/>
      <c r="I5134" s="196"/>
      <c r="J5134" s="196"/>
      <c r="K5134" s="196"/>
      <c r="L5134" s="197"/>
    </row>
    <row r="5135" spans="6:12">
      <c r="F5135" s="198"/>
      <c r="G5135" s="196"/>
      <c r="H5135" s="196"/>
      <c r="I5135" s="196"/>
      <c r="J5135" s="196"/>
      <c r="K5135" s="196"/>
      <c r="L5135" s="197"/>
    </row>
    <row r="5136" spans="6:12">
      <c r="F5136" s="198"/>
      <c r="G5136" s="196"/>
      <c r="H5136" s="196"/>
      <c r="I5136" s="196"/>
      <c r="J5136" s="196"/>
      <c r="K5136" s="196"/>
      <c r="L5136" s="197"/>
    </row>
    <row r="5137" spans="6:12">
      <c r="F5137" s="198"/>
      <c r="G5137" s="196"/>
      <c r="H5137" s="196"/>
      <c r="I5137" s="196"/>
      <c r="J5137" s="196"/>
      <c r="K5137" s="196"/>
      <c r="L5137" s="197"/>
    </row>
    <row r="5138" spans="6:12">
      <c r="F5138" s="198"/>
      <c r="G5138" s="196"/>
      <c r="H5138" s="196"/>
      <c r="I5138" s="196"/>
      <c r="J5138" s="196"/>
      <c r="K5138" s="196"/>
      <c r="L5138" s="197"/>
    </row>
    <row r="5139" spans="6:12">
      <c r="F5139" s="198"/>
      <c r="G5139" s="196"/>
      <c r="H5139" s="196"/>
      <c r="I5139" s="196"/>
      <c r="J5139" s="196"/>
      <c r="K5139" s="196"/>
      <c r="L5139" s="197"/>
    </row>
    <row r="5140" spans="6:12">
      <c r="F5140" s="198"/>
      <c r="G5140" s="196"/>
      <c r="H5140" s="196"/>
      <c r="I5140" s="196"/>
      <c r="J5140" s="196"/>
      <c r="K5140" s="196"/>
      <c r="L5140" s="197"/>
    </row>
    <row r="5141" spans="6:12">
      <c r="F5141" s="198"/>
      <c r="G5141" s="196"/>
      <c r="H5141" s="196"/>
      <c r="I5141" s="196"/>
      <c r="J5141" s="196"/>
      <c r="K5141" s="196"/>
      <c r="L5141" s="197"/>
    </row>
    <row r="5142" spans="6:12">
      <c r="F5142" s="198"/>
      <c r="G5142" s="196"/>
      <c r="H5142" s="196"/>
      <c r="I5142" s="196"/>
      <c r="J5142" s="196"/>
      <c r="K5142" s="196"/>
      <c r="L5142" s="197"/>
    </row>
    <row r="5143" spans="6:12">
      <c r="F5143" s="198"/>
      <c r="G5143" s="196"/>
      <c r="H5143" s="196"/>
      <c r="I5143" s="196"/>
      <c r="J5143" s="196"/>
      <c r="K5143" s="196"/>
      <c r="L5143" s="197"/>
    </row>
    <row r="5144" spans="6:12">
      <c r="F5144" s="198"/>
      <c r="G5144" s="196"/>
      <c r="H5144" s="196"/>
      <c r="I5144" s="196"/>
      <c r="J5144" s="196"/>
      <c r="K5144" s="196"/>
      <c r="L5144" s="197"/>
    </row>
    <row r="5145" spans="6:12">
      <c r="F5145" s="198"/>
      <c r="G5145" s="196"/>
      <c r="H5145" s="196"/>
      <c r="I5145" s="196"/>
      <c r="J5145" s="196"/>
      <c r="K5145" s="196"/>
      <c r="L5145" s="197"/>
    </row>
    <row r="5146" spans="6:12">
      <c r="F5146" s="198"/>
      <c r="G5146" s="196"/>
      <c r="H5146" s="196"/>
      <c r="I5146" s="196"/>
      <c r="J5146" s="196"/>
      <c r="K5146" s="196"/>
      <c r="L5146" s="197"/>
    </row>
    <row r="5147" spans="6:12">
      <c r="F5147" s="198"/>
      <c r="G5147" s="196"/>
      <c r="H5147" s="196"/>
      <c r="I5147" s="196"/>
      <c r="J5147" s="196"/>
      <c r="K5147" s="196"/>
      <c r="L5147" s="197"/>
    </row>
    <row r="5148" spans="6:12">
      <c r="F5148" s="198"/>
      <c r="G5148" s="196"/>
      <c r="H5148" s="196"/>
      <c r="I5148" s="196"/>
      <c r="J5148" s="196"/>
      <c r="K5148" s="196"/>
      <c r="L5148" s="197"/>
    </row>
    <row r="5149" spans="6:12">
      <c r="F5149" s="198"/>
      <c r="G5149" s="196"/>
      <c r="H5149" s="196"/>
      <c r="I5149" s="196"/>
      <c r="J5149" s="196"/>
      <c r="K5149" s="196"/>
      <c r="L5149" s="197"/>
    </row>
    <row r="5150" spans="6:12">
      <c r="F5150" s="198"/>
      <c r="G5150" s="196"/>
      <c r="H5150" s="196"/>
      <c r="I5150" s="196"/>
      <c r="J5150" s="196"/>
      <c r="K5150" s="196"/>
      <c r="L5150" s="197"/>
    </row>
    <row r="5151" spans="6:12">
      <c r="F5151" s="198"/>
      <c r="G5151" s="196"/>
      <c r="H5151" s="196"/>
      <c r="I5151" s="196"/>
      <c r="J5151" s="196"/>
      <c r="K5151" s="196"/>
      <c r="L5151" s="197"/>
    </row>
    <row r="5152" spans="6:12">
      <c r="F5152" s="198"/>
      <c r="G5152" s="196"/>
      <c r="H5152" s="196"/>
      <c r="I5152" s="196"/>
      <c r="J5152" s="196"/>
      <c r="K5152" s="196"/>
      <c r="L5152" s="197"/>
    </row>
    <row r="5153" spans="6:12">
      <c r="F5153" s="198"/>
      <c r="G5153" s="196"/>
      <c r="H5153" s="196"/>
      <c r="I5153" s="196"/>
      <c r="J5153" s="196"/>
      <c r="K5153" s="196"/>
      <c r="L5153" s="197"/>
    </row>
    <row r="5154" spans="6:12">
      <c r="F5154" s="198"/>
      <c r="G5154" s="196"/>
      <c r="H5154" s="196"/>
      <c r="I5154" s="196"/>
      <c r="J5154" s="196"/>
      <c r="K5154" s="196"/>
      <c r="L5154" s="197"/>
    </row>
    <row r="5155" spans="6:12">
      <c r="F5155" s="198"/>
      <c r="G5155" s="196"/>
      <c r="H5155" s="196"/>
      <c r="I5155" s="196"/>
      <c r="J5155" s="196"/>
      <c r="K5155" s="196"/>
      <c r="L5155" s="197"/>
    </row>
    <row r="5156" spans="6:12">
      <c r="F5156" s="198"/>
      <c r="G5156" s="196"/>
      <c r="H5156" s="196"/>
      <c r="I5156" s="196"/>
      <c r="J5156" s="196"/>
      <c r="K5156" s="196"/>
      <c r="L5156" s="197"/>
    </row>
    <row r="5157" spans="6:12">
      <c r="F5157" s="198"/>
      <c r="G5157" s="196"/>
      <c r="H5157" s="196"/>
      <c r="I5157" s="196"/>
      <c r="J5157" s="196"/>
      <c r="K5157" s="196"/>
      <c r="L5157" s="197"/>
    </row>
    <row r="5158" spans="6:12">
      <c r="F5158" s="198"/>
      <c r="G5158" s="196"/>
      <c r="H5158" s="196"/>
      <c r="I5158" s="196"/>
      <c r="J5158" s="196"/>
      <c r="K5158" s="196"/>
      <c r="L5158" s="197"/>
    </row>
    <row r="5159" spans="6:12">
      <c r="F5159" s="198"/>
      <c r="G5159" s="196"/>
      <c r="H5159" s="196"/>
      <c r="I5159" s="196"/>
      <c r="J5159" s="196"/>
      <c r="K5159" s="196"/>
      <c r="L5159" s="197"/>
    </row>
    <row r="5160" spans="6:12">
      <c r="F5160" s="198"/>
      <c r="G5160" s="196"/>
      <c r="H5160" s="196"/>
      <c r="I5160" s="196"/>
      <c r="J5160" s="196"/>
      <c r="K5160" s="196"/>
      <c r="L5160" s="197"/>
    </row>
    <row r="5161" spans="6:12">
      <c r="F5161" s="198"/>
      <c r="G5161" s="196"/>
      <c r="H5161" s="196"/>
      <c r="I5161" s="196"/>
      <c r="J5161" s="196"/>
      <c r="K5161" s="196"/>
      <c r="L5161" s="197"/>
    </row>
    <row r="5162" spans="6:12">
      <c r="F5162" s="198"/>
      <c r="G5162" s="196"/>
      <c r="H5162" s="196"/>
      <c r="I5162" s="196"/>
      <c r="J5162" s="196"/>
      <c r="K5162" s="196"/>
      <c r="L5162" s="197"/>
    </row>
    <row r="5163" spans="6:12">
      <c r="F5163" s="198"/>
      <c r="G5163" s="196"/>
      <c r="H5163" s="196"/>
      <c r="I5163" s="196"/>
      <c r="J5163" s="196"/>
      <c r="K5163" s="196"/>
      <c r="L5163" s="197"/>
    </row>
    <row r="5164" spans="6:12">
      <c r="F5164" s="198"/>
      <c r="G5164" s="196"/>
      <c r="H5164" s="196"/>
      <c r="I5164" s="196"/>
      <c r="J5164" s="196"/>
      <c r="K5164" s="196"/>
      <c r="L5164" s="197"/>
    </row>
    <row r="5165" spans="6:12">
      <c r="F5165" s="198"/>
      <c r="G5165" s="196"/>
      <c r="H5165" s="196"/>
      <c r="I5165" s="196"/>
      <c r="J5165" s="196"/>
      <c r="K5165" s="196"/>
      <c r="L5165" s="197"/>
    </row>
    <row r="5166" spans="6:12">
      <c r="F5166" s="198"/>
      <c r="G5166" s="196"/>
      <c r="H5166" s="196"/>
      <c r="I5166" s="196"/>
      <c r="J5166" s="196"/>
      <c r="K5166" s="196"/>
      <c r="L5166" s="197"/>
    </row>
    <row r="5167" spans="6:12">
      <c r="F5167" s="198"/>
      <c r="G5167" s="196"/>
      <c r="H5167" s="196"/>
      <c r="I5167" s="196"/>
      <c r="J5167" s="196"/>
      <c r="K5167" s="196"/>
      <c r="L5167" s="197"/>
    </row>
    <row r="5168" spans="6:12">
      <c r="F5168" s="198"/>
      <c r="G5168" s="196"/>
      <c r="H5168" s="196"/>
      <c r="I5168" s="196"/>
      <c r="J5168" s="196"/>
      <c r="K5168" s="196"/>
      <c r="L5168" s="197"/>
    </row>
    <row r="5169" spans="6:12">
      <c r="F5169" s="198"/>
      <c r="G5169" s="196"/>
      <c r="H5169" s="196"/>
      <c r="I5169" s="196"/>
      <c r="J5169" s="196"/>
      <c r="K5169" s="196"/>
      <c r="L5169" s="197"/>
    </row>
    <row r="5170" spans="6:12">
      <c r="F5170" s="198"/>
      <c r="G5170" s="196"/>
      <c r="H5170" s="196"/>
      <c r="I5170" s="196"/>
      <c r="J5170" s="196"/>
      <c r="K5170" s="196"/>
      <c r="L5170" s="197"/>
    </row>
    <row r="5171" spans="6:12">
      <c r="F5171" s="198"/>
      <c r="G5171" s="196"/>
      <c r="H5171" s="196"/>
      <c r="I5171" s="196"/>
      <c r="J5171" s="196"/>
      <c r="K5171" s="196"/>
      <c r="L5171" s="197"/>
    </row>
    <row r="5172" spans="6:12">
      <c r="F5172" s="198"/>
      <c r="G5172" s="196"/>
      <c r="H5172" s="196"/>
      <c r="I5172" s="196"/>
      <c r="J5172" s="196"/>
      <c r="K5172" s="196"/>
      <c r="L5172" s="197"/>
    </row>
    <row r="5173" spans="6:12">
      <c r="F5173" s="198"/>
      <c r="G5173" s="196"/>
      <c r="H5173" s="196"/>
      <c r="I5173" s="196"/>
      <c r="J5173" s="196"/>
      <c r="K5173" s="196"/>
      <c r="L5173" s="197"/>
    </row>
    <row r="5174" spans="6:12">
      <c r="F5174" s="198"/>
      <c r="G5174" s="196"/>
      <c r="H5174" s="196"/>
      <c r="I5174" s="196"/>
      <c r="J5174" s="196"/>
      <c r="K5174" s="196"/>
      <c r="L5174" s="197"/>
    </row>
    <row r="5175" spans="6:12">
      <c r="F5175" s="198"/>
      <c r="G5175" s="196"/>
      <c r="H5175" s="196"/>
      <c r="I5175" s="196"/>
      <c r="J5175" s="196"/>
      <c r="K5175" s="196"/>
      <c r="L5175" s="197"/>
    </row>
    <row r="5176" spans="6:12">
      <c r="F5176" s="198"/>
      <c r="G5176" s="196"/>
      <c r="H5176" s="196"/>
      <c r="I5176" s="196"/>
      <c r="J5176" s="196"/>
      <c r="K5176" s="196"/>
      <c r="L5176" s="197"/>
    </row>
    <row r="5177" spans="6:12">
      <c r="F5177" s="198"/>
      <c r="G5177" s="196"/>
      <c r="H5177" s="196"/>
      <c r="I5177" s="196"/>
      <c r="J5177" s="196"/>
      <c r="K5177" s="196"/>
      <c r="L5177" s="197"/>
    </row>
    <row r="5178" spans="6:12">
      <c r="F5178" s="198"/>
      <c r="G5178" s="196"/>
      <c r="H5178" s="196"/>
      <c r="I5178" s="196"/>
      <c r="J5178" s="196"/>
      <c r="K5178" s="196"/>
      <c r="L5178" s="197"/>
    </row>
    <row r="5179" spans="6:12">
      <c r="F5179" s="198"/>
      <c r="G5179" s="196"/>
      <c r="H5179" s="196"/>
      <c r="I5179" s="196"/>
      <c r="J5179" s="196"/>
      <c r="K5179" s="196"/>
      <c r="L5179" s="197"/>
    </row>
    <row r="5180" spans="6:12">
      <c r="F5180" s="198"/>
      <c r="G5180" s="196"/>
      <c r="H5180" s="196"/>
      <c r="I5180" s="196"/>
      <c r="J5180" s="196"/>
      <c r="K5180" s="196"/>
      <c r="L5180" s="197"/>
    </row>
    <row r="5181" spans="6:12">
      <c r="F5181" s="198"/>
      <c r="G5181" s="196"/>
      <c r="H5181" s="196"/>
      <c r="I5181" s="196"/>
      <c r="J5181" s="196"/>
      <c r="K5181" s="196"/>
      <c r="L5181" s="197"/>
    </row>
    <row r="5182" spans="6:12">
      <c r="F5182" s="198"/>
      <c r="G5182" s="196"/>
      <c r="H5182" s="196"/>
      <c r="I5182" s="196"/>
      <c r="J5182" s="196"/>
      <c r="K5182" s="196"/>
      <c r="L5182" s="197"/>
    </row>
    <row r="5183" spans="6:12">
      <c r="F5183" s="198"/>
      <c r="G5183" s="196"/>
      <c r="H5183" s="196"/>
      <c r="I5183" s="196"/>
      <c r="J5183" s="196"/>
      <c r="K5183" s="196"/>
      <c r="L5183" s="197"/>
    </row>
    <row r="5184" spans="6:12">
      <c r="F5184" s="198"/>
      <c r="G5184" s="196"/>
      <c r="H5184" s="196"/>
      <c r="I5184" s="196"/>
      <c r="J5184" s="196"/>
      <c r="K5184" s="196"/>
      <c r="L5184" s="197"/>
    </row>
    <row r="5185" spans="6:12">
      <c r="F5185" s="198"/>
      <c r="G5185" s="196"/>
      <c r="H5185" s="196"/>
      <c r="I5185" s="196"/>
      <c r="J5185" s="196"/>
      <c r="K5185" s="196"/>
      <c r="L5185" s="197"/>
    </row>
    <row r="5186" spans="6:12">
      <c r="F5186" s="198"/>
      <c r="G5186" s="196"/>
      <c r="H5186" s="196"/>
      <c r="I5186" s="196"/>
      <c r="J5186" s="196"/>
      <c r="K5186" s="196"/>
      <c r="L5186" s="197"/>
    </row>
    <row r="5187" spans="6:12">
      <c r="F5187" s="198"/>
      <c r="G5187" s="196"/>
      <c r="H5187" s="196"/>
      <c r="I5187" s="196"/>
      <c r="J5187" s="196"/>
      <c r="K5187" s="196"/>
      <c r="L5187" s="197"/>
    </row>
    <row r="5188" spans="6:12">
      <c r="F5188" s="198"/>
      <c r="G5188" s="196"/>
      <c r="H5188" s="196"/>
      <c r="I5188" s="196"/>
      <c r="J5188" s="196"/>
      <c r="K5188" s="196"/>
      <c r="L5188" s="197"/>
    </row>
    <row r="5189" spans="6:12">
      <c r="F5189" s="198"/>
      <c r="G5189" s="196"/>
      <c r="H5189" s="196"/>
      <c r="I5189" s="196"/>
      <c r="J5189" s="196"/>
      <c r="K5189" s="196"/>
      <c r="L5189" s="197"/>
    </row>
    <row r="5190" spans="6:12">
      <c r="F5190" s="198"/>
      <c r="G5190" s="196"/>
      <c r="H5190" s="196"/>
      <c r="I5190" s="196"/>
      <c r="J5190" s="196"/>
      <c r="K5190" s="196"/>
      <c r="L5190" s="197"/>
    </row>
    <row r="5191" spans="6:12">
      <c r="F5191" s="198"/>
      <c r="G5191" s="196"/>
      <c r="H5191" s="196"/>
      <c r="I5191" s="196"/>
      <c r="J5191" s="196"/>
      <c r="K5191" s="196"/>
      <c r="L5191" s="197"/>
    </row>
    <row r="5192" spans="6:12">
      <c r="F5192" s="198"/>
      <c r="G5192" s="196"/>
      <c r="H5192" s="196"/>
      <c r="I5192" s="196"/>
      <c r="J5192" s="196"/>
      <c r="K5192" s="196"/>
      <c r="L5192" s="197"/>
    </row>
    <row r="5193" spans="6:12">
      <c r="F5193" s="198"/>
      <c r="G5193" s="196"/>
      <c r="H5193" s="196"/>
      <c r="I5193" s="196"/>
      <c r="J5193" s="196"/>
      <c r="K5193" s="196"/>
      <c r="L5193" s="197"/>
    </row>
    <row r="5194" spans="6:12">
      <c r="F5194" s="198"/>
      <c r="G5194" s="196"/>
      <c r="H5194" s="196"/>
      <c r="I5194" s="196"/>
      <c r="J5194" s="196"/>
      <c r="K5194" s="196"/>
      <c r="L5194" s="197"/>
    </row>
    <row r="5195" spans="6:12">
      <c r="F5195" s="198"/>
      <c r="G5195" s="196"/>
      <c r="H5195" s="196"/>
      <c r="I5195" s="196"/>
      <c r="J5195" s="196"/>
      <c r="K5195" s="196"/>
      <c r="L5195" s="197"/>
    </row>
    <row r="5196" spans="6:12">
      <c r="F5196" s="198"/>
      <c r="G5196" s="196"/>
      <c r="H5196" s="196"/>
      <c r="I5196" s="196"/>
      <c r="J5196" s="196"/>
      <c r="K5196" s="196"/>
      <c r="L5196" s="197"/>
    </row>
    <row r="5197" spans="6:12">
      <c r="F5197" s="198"/>
      <c r="G5197" s="196"/>
      <c r="H5197" s="196"/>
      <c r="I5197" s="196"/>
      <c r="J5197" s="196"/>
      <c r="K5197" s="196"/>
      <c r="L5197" s="197"/>
    </row>
    <row r="5198" spans="6:12">
      <c r="F5198" s="198"/>
      <c r="G5198" s="196"/>
      <c r="H5198" s="196"/>
      <c r="I5198" s="196"/>
      <c r="J5198" s="196"/>
      <c r="K5198" s="196"/>
      <c r="L5198" s="197"/>
    </row>
    <row r="5199" spans="6:12">
      <c r="F5199" s="198"/>
      <c r="G5199" s="196"/>
      <c r="H5199" s="196"/>
      <c r="I5199" s="196"/>
      <c r="J5199" s="196"/>
      <c r="K5199" s="196"/>
      <c r="L5199" s="197"/>
    </row>
    <row r="5200" spans="6:12">
      <c r="F5200" s="198"/>
      <c r="G5200" s="196"/>
      <c r="H5200" s="196"/>
      <c r="I5200" s="196"/>
      <c r="J5200" s="196"/>
      <c r="K5200" s="196"/>
      <c r="L5200" s="197"/>
    </row>
    <row r="5201" spans="6:12">
      <c r="F5201" s="198"/>
      <c r="G5201" s="196"/>
      <c r="H5201" s="196"/>
      <c r="I5201" s="196"/>
      <c r="J5201" s="196"/>
      <c r="K5201" s="196"/>
      <c r="L5201" s="197"/>
    </row>
    <row r="5202" spans="6:12">
      <c r="F5202" s="198"/>
      <c r="G5202" s="196"/>
      <c r="H5202" s="196"/>
      <c r="I5202" s="196"/>
      <c r="J5202" s="196"/>
      <c r="K5202" s="196"/>
      <c r="L5202" s="197"/>
    </row>
    <row r="5203" spans="6:12">
      <c r="F5203" s="198"/>
      <c r="G5203" s="196"/>
      <c r="H5203" s="196"/>
      <c r="I5203" s="196"/>
      <c r="J5203" s="196"/>
      <c r="K5203" s="196"/>
      <c r="L5203" s="197"/>
    </row>
    <row r="5204" spans="6:12">
      <c r="F5204" s="198"/>
      <c r="G5204" s="196"/>
      <c r="H5204" s="196"/>
      <c r="I5204" s="196"/>
      <c r="J5204" s="196"/>
      <c r="K5204" s="196"/>
      <c r="L5204" s="197"/>
    </row>
    <row r="5205" spans="6:12">
      <c r="F5205" s="198"/>
      <c r="G5205" s="196"/>
      <c r="H5205" s="196"/>
      <c r="I5205" s="196"/>
      <c r="J5205" s="196"/>
      <c r="K5205" s="196"/>
      <c r="L5205" s="197"/>
    </row>
    <row r="5206" spans="6:12">
      <c r="F5206" s="198"/>
      <c r="G5206" s="196"/>
      <c r="H5206" s="196"/>
      <c r="I5206" s="196"/>
      <c r="J5206" s="196"/>
      <c r="K5206" s="196"/>
      <c r="L5206" s="197"/>
    </row>
    <row r="5207" spans="6:12">
      <c r="F5207" s="198"/>
      <c r="G5207" s="196"/>
      <c r="H5207" s="196"/>
      <c r="I5207" s="196"/>
      <c r="J5207" s="196"/>
      <c r="K5207" s="196"/>
      <c r="L5207" s="197"/>
    </row>
    <row r="5208" spans="6:12">
      <c r="F5208" s="198"/>
      <c r="G5208" s="196"/>
      <c r="H5208" s="196"/>
      <c r="I5208" s="196"/>
      <c r="J5208" s="196"/>
      <c r="K5208" s="196"/>
      <c r="L5208" s="197"/>
    </row>
    <row r="5209" spans="6:12">
      <c r="F5209" s="198"/>
      <c r="G5209" s="196"/>
      <c r="H5209" s="196"/>
      <c r="I5209" s="196"/>
      <c r="J5209" s="196"/>
      <c r="K5209" s="196"/>
      <c r="L5209" s="197"/>
    </row>
    <row r="5210" spans="6:12">
      <c r="F5210" s="198"/>
      <c r="G5210" s="196"/>
      <c r="H5210" s="196"/>
      <c r="I5210" s="196"/>
      <c r="J5210" s="196"/>
      <c r="K5210" s="196"/>
      <c r="L5210" s="197"/>
    </row>
    <row r="5211" spans="6:12">
      <c r="F5211" s="198"/>
      <c r="G5211" s="196"/>
      <c r="H5211" s="196"/>
      <c r="I5211" s="196"/>
      <c r="J5211" s="196"/>
      <c r="K5211" s="196"/>
      <c r="L5211" s="197"/>
    </row>
    <row r="5212" spans="6:12">
      <c r="F5212" s="198"/>
      <c r="G5212" s="196"/>
      <c r="H5212" s="196"/>
      <c r="I5212" s="196"/>
      <c r="J5212" s="196"/>
      <c r="K5212" s="196"/>
      <c r="L5212" s="197"/>
    </row>
    <row r="5213" spans="6:12">
      <c r="F5213" s="198"/>
      <c r="G5213" s="196"/>
      <c r="H5213" s="196"/>
      <c r="I5213" s="196"/>
      <c r="J5213" s="196"/>
      <c r="K5213" s="196"/>
      <c r="L5213" s="197"/>
    </row>
    <row r="5214" spans="6:12">
      <c r="F5214" s="198"/>
      <c r="G5214" s="196"/>
      <c r="H5214" s="196"/>
      <c r="I5214" s="196"/>
      <c r="J5214" s="196"/>
      <c r="K5214" s="196"/>
      <c r="L5214" s="197"/>
    </row>
    <row r="5215" spans="6:12">
      <c r="F5215" s="198"/>
      <c r="G5215" s="196"/>
      <c r="H5215" s="196"/>
      <c r="I5215" s="196"/>
      <c r="J5215" s="196"/>
      <c r="K5215" s="196"/>
      <c r="L5215" s="197"/>
    </row>
    <row r="5216" spans="6:12">
      <c r="F5216" s="198"/>
      <c r="G5216" s="196"/>
      <c r="H5216" s="196"/>
      <c r="I5216" s="196"/>
      <c r="J5216" s="196"/>
      <c r="K5216" s="196"/>
      <c r="L5216" s="197"/>
    </row>
    <row r="5217" spans="6:12">
      <c r="F5217" s="198"/>
      <c r="G5217" s="196"/>
      <c r="H5217" s="196"/>
      <c r="I5217" s="196"/>
      <c r="J5217" s="196"/>
      <c r="K5217" s="196"/>
      <c r="L5217" s="197"/>
    </row>
    <row r="5218" spans="6:12">
      <c r="F5218" s="198"/>
      <c r="G5218" s="196"/>
      <c r="H5218" s="196"/>
      <c r="I5218" s="196"/>
      <c r="J5218" s="196"/>
      <c r="K5218" s="196"/>
      <c r="L5218" s="197"/>
    </row>
    <row r="5219" spans="6:12">
      <c r="F5219" s="198"/>
      <c r="G5219" s="196"/>
      <c r="H5219" s="196"/>
      <c r="I5219" s="196"/>
      <c r="J5219" s="196"/>
      <c r="K5219" s="196"/>
      <c r="L5219" s="197"/>
    </row>
    <row r="5220" spans="6:12">
      <c r="F5220" s="198"/>
      <c r="G5220" s="196"/>
      <c r="H5220" s="196"/>
      <c r="I5220" s="196"/>
      <c r="J5220" s="196"/>
      <c r="K5220" s="196"/>
      <c r="L5220" s="197"/>
    </row>
    <row r="5221" spans="6:12">
      <c r="F5221" s="198"/>
      <c r="G5221" s="196"/>
      <c r="H5221" s="196"/>
      <c r="I5221" s="196"/>
      <c r="J5221" s="196"/>
      <c r="K5221" s="196"/>
      <c r="L5221" s="197"/>
    </row>
    <row r="5222" spans="6:12">
      <c r="F5222" s="198"/>
      <c r="G5222" s="196"/>
      <c r="H5222" s="196"/>
      <c r="I5222" s="196"/>
      <c r="J5222" s="196"/>
      <c r="K5222" s="196"/>
      <c r="L5222" s="197"/>
    </row>
    <row r="5223" spans="6:12">
      <c r="F5223" s="198"/>
      <c r="G5223" s="196"/>
      <c r="H5223" s="196"/>
      <c r="I5223" s="196"/>
      <c r="J5223" s="196"/>
      <c r="K5223" s="196"/>
      <c r="L5223" s="197"/>
    </row>
    <row r="5224" spans="6:12">
      <c r="F5224" s="198"/>
      <c r="G5224" s="196"/>
      <c r="H5224" s="196"/>
      <c r="I5224" s="196"/>
      <c r="J5224" s="196"/>
      <c r="K5224" s="196"/>
      <c r="L5224" s="197"/>
    </row>
    <row r="5225" spans="6:12">
      <c r="F5225" s="198"/>
      <c r="G5225" s="196"/>
      <c r="H5225" s="196"/>
      <c r="I5225" s="196"/>
      <c r="J5225" s="196"/>
      <c r="K5225" s="196"/>
      <c r="L5225" s="197"/>
    </row>
    <row r="5226" spans="6:12">
      <c r="F5226" s="198"/>
      <c r="G5226" s="196"/>
      <c r="H5226" s="196"/>
      <c r="I5226" s="196"/>
      <c r="J5226" s="196"/>
      <c r="K5226" s="196"/>
      <c r="L5226" s="197"/>
    </row>
    <row r="5227" spans="6:12">
      <c r="F5227" s="198"/>
      <c r="G5227" s="196"/>
      <c r="H5227" s="196"/>
      <c r="I5227" s="196"/>
      <c r="J5227" s="196"/>
      <c r="K5227" s="196"/>
      <c r="L5227" s="197"/>
    </row>
    <row r="5228" spans="6:12">
      <c r="F5228" s="198"/>
      <c r="G5228" s="196"/>
      <c r="H5228" s="196"/>
      <c r="I5228" s="196"/>
      <c r="J5228" s="196"/>
      <c r="K5228" s="196"/>
      <c r="L5228" s="197"/>
    </row>
    <row r="5229" spans="6:12">
      <c r="F5229" s="198"/>
      <c r="G5229" s="196"/>
      <c r="H5229" s="196"/>
      <c r="I5229" s="196"/>
      <c r="J5229" s="196"/>
      <c r="K5229" s="196"/>
      <c r="L5229" s="197"/>
    </row>
    <row r="5230" spans="6:12">
      <c r="F5230" s="198"/>
      <c r="G5230" s="196"/>
      <c r="H5230" s="196"/>
      <c r="I5230" s="196"/>
      <c r="J5230" s="196"/>
      <c r="K5230" s="196"/>
      <c r="L5230" s="197"/>
    </row>
    <row r="5231" spans="6:12">
      <c r="F5231" s="198"/>
      <c r="G5231" s="196"/>
      <c r="H5231" s="196"/>
      <c r="I5231" s="196"/>
      <c r="J5231" s="196"/>
      <c r="K5231" s="196"/>
      <c r="L5231" s="197"/>
    </row>
    <row r="5232" spans="6:12">
      <c r="F5232" s="198"/>
      <c r="G5232" s="196"/>
      <c r="H5232" s="196"/>
      <c r="I5232" s="196"/>
      <c r="J5232" s="196"/>
      <c r="K5232" s="196"/>
      <c r="L5232" s="197"/>
    </row>
    <row r="5233" spans="6:12">
      <c r="F5233" s="198"/>
      <c r="G5233" s="196"/>
      <c r="H5233" s="196"/>
      <c r="I5233" s="196"/>
      <c r="J5233" s="196"/>
      <c r="K5233" s="196"/>
      <c r="L5233" s="197"/>
    </row>
    <row r="5234" spans="6:12">
      <c r="F5234" s="198"/>
      <c r="G5234" s="196"/>
      <c r="H5234" s="196"/>
      <c r="I5234" s="196"/>
      <c r="J5234" s="196"/>
      <c r="K5234" s="196"/>
      <c r="L5234" s="197"/>
    </row>
    <row r="5235" spans="6:12">
      <c r="F5235" s="198"/>
      <c r="G5235" s="196"/>
      <c r="H5235" s="196"/>
      <c r="I5235" s="196"/>
      <c r="J5235" s="196"/>
      <c r="K5235" s="196"/>
      <c r="L5235" s="197"/>
    </row>
    <row r="5236" spans="6:12">
      <c r="F5236" s="198"/>
      <c r="G5236" s="196"/>
      <c r="H5236" s="196"/>
      <c r="I5236" s="196"/>
      <c r="J5236" s="196"/>
      <c r="K5236" s="196"/>
      <c r="L5236" s="197"/>
    </row>
    <row r="5237" spans="6:12">
      <c r="F5237" s="198"/>
      <c r="G5237" s="196"/>
      <c r="H5237" s="196"/>
      <c r="I5237" s="196"/>
      <c r="J5237" s="196"/>
      <c r="K5237" s="196"/>
      <c r="L5237" s="197"/>
    </row>
    <row r="5238" spans="6:12">
      <c r="F5238" s="198"/>
      <c r="G5238" s="196"/>
      <c r="H5238" s="196"/>
      <c r="I5238" s="196"/>
      <c r="J5238" s="196"/>
      <c r="K5238" s="196"/>
      <c r="L5238" s="197"/>
    </row>
    <row r="5239" spans="6:12">
      <c r="F5239" s="198"/>
      <c r="G5239" s="196"/>
      <c r="H5239" s="196"/>
      <c r="I5239" s="196"/>
      <c r="J5239" s="196"/>
      <c r="K5239" s="196"/>
      <c r="L5239" s="197"/>
    </row>
    <row r="5240" spans="6:12">
      <c r="F5240" s="198"/>
      <c r="G5240" s="196"/>
      <c r="H5240" s="196"/>
      <c r="I5240" s="196"/>
      <c r="J5240" s="196"/>
      <c r="K5240" s="196"/>
      <c r="L5240" s="197"/>
    </row>
    <row r="5241" spans="6:12">
      <c r="F5241" s="198"/>
      <c r="G5241" s="196"/>
      <c r="H5241" s="196"/>
      <c r="I5241" s="196"/>
      <c r="J5241" s="196"/>
      <c r="K5241" s="196"/>
      <c r="L5241" s="197"/>
    </row>
    <row r="5242" spans="6:12">
      <c r="F5242" s="198"/>
      <c r="G5242" s="196"/>
      <c r="H5242" s="196"/>
      <c r="I5242" s="196"/>
      <c r="J5242" s="196"/>
      <c r="K5242" s="196"/>
      <c r="L5242" s="197"/>
    </row>
    <row r="5243" spans="6:12">
      <c r="F5243" s="198"/>
      <c r="G5243" s="196"/>
      <c r="H5243" s="196"/>
      <c r="I5243" s="196"/>
      <c r="J5243" s="196"/>
      <c r="K5243" s="196"/>
      <c r="L5243" s="197"/>
    </row>
    <row r="5244" spans="6:12">
      <c r="F5244" s="198"/>
      <c r="G5244" s="196"/>
      <c r="H5244" s="196"/>
      <c r="I5244" s="196"/>
      <c r="J5244" s="196"/>
      <c r="K5244" s="196"/>
      <c r="L5244" s="197"/>
    </row>
    <row r="5245" spans="6:12">
      <c r="F5245" s="198"/>
      <c r="G5245" s="196"/>
      <c r="H5245" s="196"/>
      <c r="I5245" s="196"/>
      <c r="J5245" s="196"/>
      <c r="K5245" s="196"/>
      <c r="L5245" s="197"/>
    </row>
    <row r="5246" spans="6:12">
      <c r="F5246" s="198"/>
      <c r="G5246" s="196"/>
      <c r="H5246" s="196"/>
      <c r="I5246" s="196"/>
      <c r="J5246" s="196"/>
      <c r="K5246" s="196"/>
      <c r="L5246" s="197"/>
    </row>
    <row r="5247" spans="6:12">
      <c r="F5247" s="198"/>
      <c r="G5247" s="196"/>
      <c r="H5247" s="196"/>
      <c r="I5247" s="196"/>
      <c r="J5247" s="196"/>
      <c r="K5247" s="196"/>
      <c r="L5247" s="197"/>
    </row>
    <row r="5248" spans="6:12">
      <c r="F5248" s="198"/>
      <c r="G5248" s="196"/>
      <c r="H5248" s="196"/>
      <c r="I5248" s="196"/>
      <c r="J5248" s="196"/>
      <c r="K5248" s="196"/>
      <c r="L5248" s="197"/>
    </row>
    <row r="5249" spans="6:12">
      <c r="F5249" s="198"/>
      <c r="G5249" s="196"/>
      <c r="H5249" s="196"/>
      <c r="I5249" s="196"/>
      <c r="J5249" s="196"/>
      <c r="K5249" s="196"/>
      <c r="L5249" s="197"/>
    </row>
    <row r="5250" spans="6:12">
      <c r="F5250" s="198"/>
      <c r="G5250" s="196"/>
      <c r="H5250" s="196"/>
      <c r="I5250" s="196"/>
      <c r="J5250" s="196"/>
      <c r="K5250" s="196"/>
      <c r="L5250" s="197"/>
    </row>
    <row r="5251" spans="6:12">
      <c r="F5251" s="198"/>
      <c r="G5251" s="196"/>
      <c r="H5251" s="196"/>
      <c r="I5251" s="196"/>
      <c r="J5251" s="196"/>
      <c r="K5251" s="196"/>
      <c r="L5251" s="197"/>
    </row>
    <row r="5252" spans="6:12">
      <c r="F5252" s="198"/>
      <c r="G5252" s="196"/>
      <c r="H5252" s="196"/>
      <c r="I5252" s="196"/>
      <c r="J5252" s="196"/>
      <c r="K5252" s="196"/>
      <c r="L5252" s="197"/>
    </row>
    <row r="5253" spans="6:12">
      <c r="F5253" s="198"/>
      <c r="G5253" s="196"/>
      <c r="H5253" s="196"/>
      <c r="I5253" s="196"/>
      <c r="J5253" s="196"/>
      <c r="K5253" s="196"/>
      <c r="L5253" s="197"/>
    </row>
    <row r="5254" spans="6:12">
      <c r="F5254" s="198"/>
      <c r="G5254" s="196"/>
      <c r="H5254" s="196"/>
      <c r="I5254" s="196"/>
      <c r="J5254" s="196"/>
      <c r="K5254" s="196"/>
      <c r="L5254" s="197"/>
    </row>
    <row r="5255" spans="6:12">
      <c r="F5255" s="198"/>
      <c r="G5255" s="196"/>
      <c r="H5255" s="196"/>
      <c r="I5255" s="196"/>
      <c r="J5255" s="196"/>
      <c r="K5255" s="196"/>
      <c r="L5255" s="197"/>
    </row>
    <row r="5256" spans="6:12">
      <c r="F5256" s="198"/>
      <c r="G5256" s="196"/>
      <c r="H5256" s="196"/>
      <c r="I5256" s="196"/>
      <c r="J5256" s="196"/>
      <c r="K5256" s="196"/>
      <c r="L5256" s="197"/>
    </row>
    <row r="5257" spans="6:12">
      <c r="F5257" s="198"/>
      <c r="G5257" s="196"/>
      <c r="H5257" s="196"/>
      <c r="I5257" s="196"/>
      <c r="J5257" s="196"/>
      <c r="K5257" s="196"/>
      <c r="L5257" s="197"/>
    </row>
    <row r="5258" spans="6:12">
      <c r="F5258" s="198"/>
      <c r="G5258" s="196"/>
      <c r="H5258" s="196"/>
      <c r="I5258" s="196"/>
      <c r="J5258" s="196"/>
      <c r="K5258" s="196"/>
      <c r="L5258" s="197"/>
    </row>
    <row r="5259" spans="6:12">
      <c r="F5259" s="198"/>
      <c r="G5259" s="196"/>
      <c r="H5259" s="196"/>
      <c r="I5259" s="196"/>
      <c r="J5259" s="196"/>
      <c r="K5259" s="196"/>
      <c r="L5259" s="197"/>
    </row>
    <row r="5260" spans="6:12">
      <c r="F5260" s="198"/>
      <c r="G5260" s="196"/>
      <c r="H5260" s="196"/>
      <c r="I5260" s="196"/>
      <c r="J5260" s="196"/>
      <c r="K5260" s="196"/>
      <c r="L5260" s="197"/>
    </row>
    <row r="5261" spans="6:12">
      <c r="F5261" s="198"/>
      <c r="G5261" s="196"/>
      <c r="H5261" s="196"/>
      <c r="I5261" s="196"/>
      <c r="J5261" s="196"/>
      <c r="K5261" s="196"/>
      <c r="L5261" s="197"/>
    </row>
    <row r="5262" spans="6:12">
      <c r="F5262" s="198"/>
      <c r="G5262" s="196"/>
      <c r="H5262" s="196"/>
      <c r="I5262" s="196"/>
      <c r="J5262" s="196"/>
      <c r="K5262" s="196"/>
      <c r="L5262" s="197"/>
    </row>
    <row r="5263" spans="6:12">
      <c r="F5263" s="198"/>
      <c r="G5263" s="196"/>
      <c r="H5263" s="196"/>
      <c r="I5263" s="196"/>
      <c r="J5263" s="196"/>
      <c r="K5263" s="196"/>
      <c r="L5263" s="197"/>
    </row>
    <row r="5264" spans="6:12">
      <c r="F5264" s="198"/>
      <c r="G5264" s="196"/>
      <c r="H5264" s="196"/>
      <c r="I5264" s="196"/>
      <c r="J5264" s="196"/>
      <c r="K5264" s="196"/>
      <c r="L5264" s="197"/>
    </row>
    <row r="5265" spans="6:12">
      <c r="F5265" s="198"/>
      <c r="G5265" s="196"/>
      <c r="H5265" s="196"/>
      <c r="I5265" s="196"/>
      <c r="J5265" s="196"/>
      <c r="K5265" s="196"/>
      <c r="L5265" s="197"/>
    </row>
    <row r="5266" spans="6:12">
      <c r="F5266" s="198"/>
      <c r="G5266" s="196"/>
      <c r="H5266" s="196"/>
      <c r="I5266" s="196"/>
      <c r="J5266" s="196"/>
      <c r="K5266" s="196"/>
      <c r="L5266" s="197"/>
    </row>
    <row r="5267" spans="6:12">
      <c r="F5267" s="198"/>
      <c r="G5267" s="196"/>
      <c r="H5267" s="196"/>
      <c r="I5267" s="196"/>
      <c r="J5267" s="196"/>
      <c r="K5267" s="196"/>
      <c r="L5267" s="197"/>
    </row>
    <row r="5268" spans="6:12">
      <c r="F5268" s="198"/>
      <c r="G5268" s="196"/>
      <c r="H5268" s="196"/>
      <c r="I5268" s="196"/>
      <c r="J5268" s="196"/>
      <c r="K5268" s="196"/>
      <c r="L5268" s="197"/>
    </row>
    <row r="5269" spans="6:12">
      <c r="F5269" s="198"/>
      <c r="G5269" s="196"/>
      <c r="H5269" s="196"/>
      <c r="I5269" s="196"/>
      <c r="J5269" s="196"/>
      <c r="K5269" s="196"/>
      <c r="L5269" s="197"/>
    </row>
    <row r="5270" spans="6:12">
      <c r="F5270" s="198"/>
      <c r="G5270" s="196"/>
      <c r="H5270" s="196"/>
      <c r="I5270" s="196"/>
      <c r="J5270" s="196"/>
      <c r="K5270" s="196"/>
      <c r="L5270" s="197"/>
    </row>
    <row r="5271" spans="6:12">
      <c r="F5271" s="198"/>
      <c r="G5271" s="196"/>
      <c r="H5271" s="196"/>
      <c r="I5271" s="196"/>
      <c r="J5271" s="196"/>
      <c r="K5271" s="196"/>
      <c r="L5271" s="197"/>
    </row>
    <row r="5272" spans="6:12">
      <c r="F5272" s="198"/>
      <c r="G5272" s="196"/>
      <c r="H5272" s="196"/>
      <c r="I5272" s="196"/>
      <c r="J5272" s="196"/>
      <c r="K5272" s="196"/>
      <c r="L5272" s="197"/>
    </row>
    <row r="5273" spans="6:12">
      <c r="F5273" s="198"/>
      <c r="G5273" s="196"/>
      <c r="H5273" s="196"/>
      <c r="I5273" s="196"/>
      <c r="J5273" s="196"/>
      <c r="K5273" s="196"/>
      <c r="L5273" s="197"/>
    </row>
    <row r="5274" spans="6:12">
      <c r="F5274" s="198"/>
      <c r="G5274" s="196"/>
      <c r="H5274" s="196"/>
      <c r="I5274" s="196"/>
      <c r="J5274" s="196"/>
      <c r="K5274" s="196"/>
      <c r="L5274" s="197"/>
    </row>
    <row r="5275" spans="6:12">
      <c r="F5275" s="198"/>
      <c r="G5275" s="196"/>
      <c r="H5275" s="196"/>
      <c r="I5275" s="196"/>
      <c r="J5275" s="196"/>
      <c r="K5275" s="196"/>
      <c r="L5275" s="197"/>
    </row>
    <row r="5276" spans="6:12">
      <c r="F5276" s="198"/>
      <c r="G5276" s="196"/>
      <c r="H5276" s="196"/>
      <c r="I5276" s="196"/>
      <c r="J5276" s="196"/>
      <c r="K5276" s="196"/>
      <c r="L5276" s="197"/>
    </row>
    <row r="5277" spans="6:12">
      <c r="F5277" s="198"/>
      <c r="G5277" s="196"/>
      <c r="H5277" s="196"/>
      <c r="I5277" s="196"/>
      <c r="J5277" s="196"/>
      <c r="K5277" s="196"/>
      <c r="L5277" s="197"/>
    </row>
    <row r="5278" spans="6:12">
      <c r="F5278" s="198"/>
      <c r="G5278" s="196"/>
      <c r="H5278" s="196"/>
      <c r="I5278" s="196"/>
      <c r="J5278" s="196"/>
      <c r="K5278" s="196"/>
      <c r="L5278" s="197"/>
    </row>
    <row r="5279" spans="6:12">
      <c r="F5279" s="198"/>
      <c r="G5279" s="196"/>
      <c r="H5279" s="196"/>
      <c r="I5279" s="196"/>
      <c r="J5279" s="196"/>
      <c r="K5279" s="196"/>
      <c r="L5279" s="197"/>
    </row>
    <row r="5280" spans="6:12">
      <c r="F5280" s="198"/>
      <c r="G5280" s="196"/>
      <c r="H5280" s="196"/>
      <c r="I5280" s="196"/>
      <c r="J5280" s="196"/>
      <c r="K5280" s="196"/>
      <c r="L5280" s="197"/>
    </row>
    <row r="5281" spans="6:12">
      <c r="F5281" s="198"/>
      <c r="G5281" s="196"/>
      <c r="H5281" s="196"/>
      <c r="I5281" s="196"/>
      <c r="J5281" s="196"/>
      <c r="K5281" s="196"/>
      <c r="L5281" s="197"/>
    </row>
    <row r="5282" spans="6:12">
      <c r="F5282" s="198"/>
      <c r="G5282" s="196"/>
      <c r="H5282" s="196"/>
      <c r="I5282" s="196"/>
      <c r="J5282" s="196"/>
      <c r="K5282" s="196"/>
      <c r="L5282" s="197"/>
    </row>
    <row r="5283" spans="6:12">
      <c r="F5283" s="198"/>
      <c r="G5283" s="196"/>
      <c r="H5283" s="196"/>
      <c r="I5283" s="196"/>
      <c r="J5283" s="196"/>
      <c r="K5283" s="196"/>
      <c r="L5283" s="197"/>
    </row>
    <row r="5284" spans="6:12">
      <c r="F5284" s="198"/>
      <c r="G5284" s="196"/>
      <c r="H5284" s="196"/>
      <c r="I5284" s="196"/>
      <c r="J5284" s="196"/>
      <c r="K5284" s="196"/>
      <c r="L5284" s="197"/>
    </row>
    <row r="5285" spans="6:12">
      <c r="F5285" s="198"/>
      <c r="G5285" s="196"/>
      <c r="H5285" s="196"/>
      <c r="I5285" s="196"/>
      <c r="J5285" s="196"/>
      <c r="K5285" s="196"/>
      <c r="L5285" s="197"/>
    </row>
    <row r="5286" spans="6:12">
      <c r="F5286" s="198"/>
      <c r="G5286" s="196"/>
      <c r="H5286" s="196"/>
      <c r="I5286" s="196"/>
      <c r="J5286" s="196"/>
      <c r="K5286" s="196"/>
      <c r="L5286" s="197"/>
    </row>
    <row r="5287" spans="6:12">
      <c r="F5287" s="198"/>
      <c r="G5287" s="196"/>
      <c r="H5287" s="196"/>
      <c r="I5287" s="196"/>
      <c r="J5287" s="196"/>
      <c r="K5287" s="196"/>
      <c r="L5287" s="197"/>
    </row>
    <row r="5288" spans="6:12">
      <c r="F5288" s="198"/>
      <c r="G5288" s="196"/>
      <c r="H5288" s="196"/>
      <c r="I5288" s="196"/>
      <c r="J5288" s="196"/>
      <c r="K5288" s="196"/>
      <c r="L5288" s="197"/>
    </row>
    <row r="5289" spans="6:12">
      <c r="F5289" s="198"/>
      <c r="G5289" s="196"/>
      <c r="H5289" s="196"/>
      <c r="I5289" s="196"/>
      <c r="J5289" s="196"/>
      <c r="K5289" s="196"/>
      <c r="L5289" s="197"/>
    </row>
    <row r="5290" spans="6:12">
      <c r="F5290" s="198"/>
      <c r="G5290" s="196"/>
      <c r="H5290" s="196"/>
      <c r="I5290" s="196"/>
      <c r="J5290" s="196"/>
      <c r="K5290" s="196"/>
      <c r="L5290" s="197"/>
    </row>
    <row r="5291" spans="6:12">
      <c r="F5291" s="198"/>
      <c r="G5291" s="196"/>
      <c r="H5291" s="196"/>
      <c r="I5291" s="196"/>
      <c r="J5291" s="196"/>
      <c r="K5291" s="196"/>
      <c r="L5291" s="197"/>
    </row>
    <row r="5292" spans="6:12">
      <c r="F5292" s="198"/>
      <c r="G5292" s="196"/>
      <c r="H5292" s="196"/>
      <c r="I5292" s="196"/>
      <c r="J5292" s="196"/>
      <c r="K5292" s="196"/>
      <c r="L5292" s="197"/>
    </row>
    <row r="5293" spans="6:12">
      <c r="F5293" s="198"/>
      <c r="G5293" s="196"/>
      <c r="H5293" s="196"/>
      <c r="I5293" s="196"/>
      <c r="J5293" s="196"/>
      <c r="K5293" s="196"/>
      <c r="L5293" s="197"/>
    </row>
    <row r="5294" spans="6:12">
      <c r="F5294" s="198"/>
      <c r="G5294" s="196"/>
      <c r="H5294" s="196"/>
      <c r="I5294" s="196"/>
      <c r="J5294" s="196"/>
      <c r="K5294" s="196"/>
      <c r="L5294" s="197"/>
    </row>
    <row r="5295" spans="6:12">
      <c r="F5295" s="198"/>
      <c r="G5295" s="196"/>
      <c r="H5295" s="196"/>
      <c r="I5295" s="196"/>
      <c r="J5295" s="196"/>
      <c r="K5295" s="196"/>
      <c r="L5295" s="197"/>
    </row>
    <row r="5296" spans="6:12">
      <c r="F5296" s="198"/>
      <c r="G5296" s="196"/>
      <c r="H5296" s="196"/>
      <c r="I5296" s="196"/>
      <c r="J5296" s="196"/>
      <c r="K5296" s="196"/>
      <c r="L5296" s="197"/>
    </row>
    <row r="5297" spans="6:12">
      <c r="F5297" s="198"/>
      <c r="G5297" s="196"/>
      <c r="H5297" s="196"/>
      <c r="I5297" s="196"/>
      <c r="J5297" s="196"/>
      <c r="K5297" s="196"/>
      <c r="L5297" s="197"/>
    </row>
    <row r="5298" spans="6:12">
      <c r="F5298" s="198"/>
      <c r="G5298" s="196"/>
      <c r="H5298" s="196"/>
      <c r="I5298" s="196"/>
      <c r="J5298" s="196"/>
      <c r="K5298" s="196"/>
      <c r="L5298" s="197"/>
    </row>
    <row r="5299" spans="6:12">
      <c r="F5299" s="198"/>
      <c r="G5299" s="196"/>
      <c r="H5299" s="196"/>
      <c r="I5299" s="196"/>
      <c r="J5299" s="196"/>
      <c r="K5299" s="196"/>
      <c r="L5299" s="197"/>
    </row>
    <row r="5300" spans="6:12">
      <c r="F5300" s="198"/>
      <c r="G5300" s="196"/>
      <c r="H5300" s="196"/>
      <c r="I5300" s="196"/>
      <c r="J5300" s="196"/>
      <c r="K5300" s="196"/>
      <c r="L5300" s="197"/>
    </row>
    <row r="5301" spans="6:12">
      <c r="F5301" s="198"/>
      <c r="G5301" s="196"/>
      <c r="H5301" s="196"/>
      <c r="I5301" s="196"/>
      <c r="J5301" s="196"/>
      <c r="K5301" s="196"/>
      <c r="L5301" s="197"/>
    </row>
    <row r="5302" spans="6:12">
      <c r="F5302" s="198"/>
      <c r="G5302" s="196"/>
      <c r="H5302" s="196"/>
      <c r="I5302" s="196"/>
      <c r="J5302" s="196"/>
      <c r="K5302" s="196"/>
      <c r="L5302" s="197"/>
    </row>
    <row r="5303" spans="6:12">
      <c r="F5303" s="198"/>
      <c r="G5303" s="196"/>
      <c r="H5303" s="196"/>
      <c r="I5303" s="196"/>
      <c r="J5303" s="196"/>
      <c r="K5303" s="196"/>
      <c r="L5303" s="197"/>
    </row>
    <row r="5304" spans="6:12">
      <c r="F5304" s="198"/>
      <c r="G5304" s="196"/>
      <c r="H5304" s="196"/>
      <c r="I5304" s="196"/>
      <c r="J5304" s="196"/>
      <c r="K5304" s="196"/>
      <c r="L5304" s="197"/>
    </row>
    <row r="5305" spans="6:12">
      <c r="F5305" s="198"/>
      <c r="G5305" s="196"/>
      <c r="H5305" s="196"/>
      <c r="I5305" s="196"/>
      <c r="J5305" s="196"/>
      <c r="K5305" s="196"/>
      <c r="L5305" s="197"/>
    </row>
    <row r="5306" spans="6:12">
      <c r="F5306" s="198"/>
      <c r="G5306" s="196"/>
      <c r="H5306" s="196"/>
      <c r="I5306" s="196"/>
      <c r="J5306" s="196"/>
      <c r="K5306" s="196"/>
      <c r="L5306" s="197"/>
    </row>
    <row r="5307" spans="6:12">
      <c r="F5307" s="198"/>
      <c r="G5307" s="196"/>
      <c r="H5307" s="196"/>
      <c r="I5307" s="196"/>
      <c r="J5307" s="196"/>
      <c r="K5307" s="196"/>
      <c r="L5307" s="197"/>
    </row>
    <row r="5308" spans="6:12">
      <c r="F5308" s="198"/>
      <c r="G5308" s="196"/>
      <c r="H5308" s="196"/>
      <c r="I5308" s="196"/>
      <c r="J5308" s="196"/>
      <c r="K5308" s="196"/>
      <c r="L5308" s="197"/>
    </row>
    <row r="5309" spans="6:12">
      <c r="F5309" s="198"/>
      <c r="G5309" s="196"/>
      <c r="H5309" s="196"/>
      <c r="I5309" s="196"/>
      <c r="J5309" s="196"/>
      <c r="K5309" s="196"/>
      <c r="L5309" s="197"/>
    </row>
    <row r="5310" spans="6:12">
      <c r="F5310" s="198"/>
      <c r="G5310" s="196"/>
      <c r="H5310" s="196"/>
      <c r="I5310" s="196"/>
      <c r="J5310" s="196"/>
      <c r="K5310" s="196"/>
      <c r="L5310" s="197"/>
    </row>
    <row r="5311" spans="6:12">
      <c r="F5311" s="198"/>
      <c r="G5311" s="196"/>
      <c r="H5311" s="196"/>
      <c r="I5311" s="196"/>
      <c r="J5311" s="196"/>
      <c r="K5311" s="196"/>
      <c r="L5311" s="197"/>
    </row>
    <row r="5312" spans="6:12">
      <c r="F5312" s="198"/>
      <c r="G5312" s="196"/>
      <c r="H5312" s="196"/>
      <c r="I5312" s="196"/>
      <c r="J5312" s="196"/>
      <c r="K5312" s="196"/>
      <c r="L5312" s="197"/>
    </row>
    <row r="5313" spans="6:12">
      <c r="F5313" s="198"/>
      <c r="G5313" s="196"/>
      <c r="H5313" s="196"/>
      <c r="I5313" s="196"/>
      <c r="J5313" s="196"/>
      <c r="K5313" s="196"/>
      <c r="L5313" s="197"/>
    </row>
    <row r="5314" spans="6:12">
      <c r="F5314" s="198"/>
      <c r="G5314" s="196"/>
      <c r="H5314" s="196"/>
      <c r="I5314" s="196"/>
      <c r="J5314" s="196"/>
      <c r="K5314" s="196"/>
      <c r="L5314" s="197"/>
    </row>
    <row r="5315" spans="6:12">
      <c r="F5315" s="198"/>
      <c r="G5315" s="196"/>
      <c r="H5315" s="196"/>
      <c r="I5315" s="196"/>
      <c r="J5315" s="196"/>
      <c r="K5315" s="196"/>
      <c r="L5315" s="197"/>
    </row>
    <row r="5316" spans="6:12">
      <c r="F5316" s="198"/>
      <c r="G5316" s="196"/>
      <c r="H5316" s="196"/>
      <c r="I5316" s="196"/>
      <c r="J5316" s="196"/>
      <c r="K5316" s="196"/>
      <c r="L5316" s="197"/>
    </row>
    <row r="5317" spans="6:12">
      <c r="F5317" s="198"/>
      <c r="G5317" s="196"/>
      <c r="H5317" s="196"/>
      <c r="I5317" s="196"/>
      <c r="J5317" s="196"/>
      <c r="K5317" s="196"/>
      <c r="L5317" s="197"/>
    </row>
    <row r="5318" spans="6:12">
      <c r="F5318" s="198"/>
      <c r="G5318" s="196"/>
      <c r="H5318" s="196"/>
      <c r="I5318" s="196"/>
      <c r="J5318" s="196"/>
      <c r="K5318" s="196"/>
      <c r="L5318" s="197"/>
    </row>
    <row r="5319" spans="6:12">
      <c r="F5319" s="198"/>
      <c r="G5319" s="196"/>
      <c r="H5319" s="196"/>
      <c r="I5319" s="196"/>
      <c r="J5319" s="196"/>
      <c r="K5319" s="196"/>
      <c r="L5319" s="197"/>
    </row>
    <row r="5320" spans="6:12">
      <c r="F5320" s="198"/>
      <c r="G5320" s="196"/>
      <c r="H5320" s="196"/>
      <c r="I5320" s="196"/>
      <c r="J5320" s="196"/>
      <c r="K5320" s="196"/>
      <c r="L5320" s="197"/>
    </row>
    <row r="5321" spans="6:12">
      <c r="F5321" s="198"/>
      <c r="G5321" s="196"/>
      <c r="H5321" s="196"/>
      <c r="I5321" s="196"/>
      <c r="J5321" s="196"/>
      <c r="K5321" s="196"/>
      <c r="L5321" s="197"/>
    </row>
    <row r="5322" spans="6:12">
      <c r="F5322" s="198"/>
      <c r="G5322" s="196"/>
      <c r="H5322" s="196"/>
      <c r="I5322" s="196"/>
      <c r="J5322" s="196"/>
      <c r="K5322" s="196"/>
      <c r="L5322" s="197"/>
    </row>
    <row r="5323" spans="6:12">
      <c r="F5323" s="198"/>
      <c r="G5323" s="196"/>
      <c r="H5323" s="196"/>
      <c r="I5323" s="196"/>
      <c r="J5323" s="196"/>
      <c r="K5323" s="196"/>
      <c r="L5323" s="197"/>
    </row>
    <row r="5324" spans="6:12">
      <c r="F5324" s="198"/>
      <c r="G5324" s="196"/>
      <c r="H5324" s="196"/>
      <c r="I5324" s="196"/>
      <c r="J5324" s="196"/>
      <c r="K5324" s="196"/>
      <c r="L5324" s="197"/>
    </row>
    <row r="5325" spans="6:12">
      <c r="F5325" s="198"/>
      <c r="G5325" s="196"/>
      <c r="H5325" s="196"/>
      <c r="I5325" s="196"/>
      <c r="J5325" s="196"/>
      <c r="K5325" s="196"/>
      <c r="L5325" s="197"/>
    </row>
    <row r="5326" spans="6:12">
      <c r="F5326" s="198"/>
      <c r="G5326" s="196"/>
      <c r="H5326" s="196"/>
      <c r="I5326" s="196"/>
      <c r="J5326" s="196"/>
      <c r="K5326" s="196"/>
      <c r="L5326" s="197"/>
    </row>
    <row r="5327" spans="6:12">
      <c r="F5327" s="198"/>
      <c r="G5327" s="196"/>
      <c r="H5327" s="196"/>
      <c r="I5327" s="196"/>
      <c r="J5327" s="196"/>
      <c r="K5327" s="196"/>
      <c r="L5327" s="197"/>
    </row>
    <row r="5328" spans="6:12">
      <c r="F5328" s="198"/>
      <c r="G5328" s="196"/>
      <c r="H5328" s="196"/>
      <c r="I5328" s="196"/>
      <c r="J5328" s="196"/>
      <c r="K5328" s="196"/>
      <c r="L5328" s="197"/>
    </row>
    <row r="5329" spans="6:12">
      <c r="F5329" s="198"/>
      <c r="G5329" s="196"/>
      <c r="H5329" s="196"/>
      <c r="I5329" s="196"/>
      <c r="J5329" s="196"/>
      <c r="K5329" s="196"/>
      <c r="L5329" s="197"/>
    </row>
    <row r="5330" spans="6:12">
      <c r="F5330" s="198"/>
      <c r="G5330" s="196"/>
      <c r="H5330" s="196"/>
      <c r="I5330" s="196"/>
      <c r="J5330" s="196"/>
      <c r="K5330" s="196"/>
      <c r="L5330" s="197"/>
    </row>
    <row r="5331" spans="6:12">
      <c r="F5331" s="198"/>
      <c r="G5331" s="196"/>
      <c r="H5331" s="196"/>
      <c r="I5331" s="196"/>
      <c r="J5331" s="196"/>
      <c r="K5331" s="196"/>
      <c r="L5331" s="197"/>
    </row>
    <row r="5332" spans="6:12">
      <c r="F5332" s="198"/>
      <c r="G5332" s="196"/>
      <c r="H5332" s="196"/>
      <c r="I5332" s="196"/>
      <c r="J5332" s="196"/>
      <c r="K5332" s="196"/>
      <c r="L5332" s="197"/>
    </row>
    <row r="5333" spans="6:12">
      <c r="F5333" s="198"/>
      <c r="G5333" s="196"/>
      <c r="H5333" s="196"/>
      <c r="I5333" s="196"/>
      <c r="J5333" s="196"/>
      <c r="K5333" s="196"/>
      <c r="L5333" s="197"/>
    </row>
    <row r="5334" spans="6:12">
      <c r="F5334" s="198"/>
      <c r="G5334" s="196"/>
      <c r="H5334" s="196"/>
      <c r="I5334" s="196"/>
      <c r="J5334" s="196"/>
      <c r="K5334" s="196"/>
      <c r="L5334" s="197"/>
    </row>
    <row r="5335" spans="6:12">
      <c r="F5335" s="198"/>
      <c r="G5335" s="196"/>
      <c r="H5335" s="196"/>
      <c r="I5335" s="196"/>
      <c r="J5335" s="196"/>
      <c r="K5335" s="196"/>
      <c r="L5335" s="197"/>
    </row>
    <row r="5336" spans="6:12">
      <c r="F5336" s="198"/>
      <c r="G5336" s="196"/>
      <c r="H5336" s="196"/>
      <c r="I5336" s="196"/>
      <c r="J5336" s="196"/>
      <c r="K5336" s="196"/>
      <c r="L5336" s="197"/>
    </row>
    <row r="5337" spans="6:12">
      <c r="F5337" s="198"/>
      <c r="G5337" s="196"/>
      <c r="H5337" s="196"/>
      <c r="I5337" s="196"/>
      <c r="J5337" s="196"/>
      <c r="K5337" s="196"/>
      <c r="L5337" s="197"/>
    </row>
    <row r="5338" spans="6:12">
      <c r="F5338" s="198"/>
      <c r="G5338" s="196"/>
      <c r="H5338" s="196"/>
      <c r="I5338" s="196"/>
      <c r="J5338" s="196"/>
      <c r="K5338" s="196"/>
      <c r="L5338" s="197"/>
    </row>
    <row r="5339" spans="6:12">
      <c r="F5339" s="198"/>
      <c r="G5339" s="196"/>
      <c r="H5339" s="196"/>
      <c r="I5339" s="196"/>
      <c r="J5339" s="196"/>
      <c r="K5339" s="196"/>
      <c r="L5339" s="197"/>
    </row>
    <row r="5340" spans="6:12">
      <c r="F5340" s="198"/>
      <c r="G5340" s="196"/>
      <c r="H5340" s="196"/>
      <c r="I5340" s="196"/>
      <c r="J5340" s="196"/>
      <c r="K5340" s="196"/>
      <c r="L5340" s="197"/>
    </row>
    <row r="5341" spans="6:12">
      <c r="F5341" s="198"/>
      <c r="G5341" s="196"/>
      <c r="H5341" s="196"/>
      <c r="I5341" s="196"/>
      <c r="J5341" s="196"/>
      <c r="K5341" s="196"/>
      <c r="L5341" s="197"/>
    </row>
    <row r="5342" spans="6:12">
      <c r="F5342" s="198"/>
      <c r="G5342" s="196"/>
      <c r="H5342" s="196"/>
      <c r="I5342" s="196"/>
      <c r="J5342" s="196"/>
      <c r="K5342" s="196"/>
      <c r="L5342" s="197"/>
    </row>
    <row r="5343" spans="6:12">
      <c r="F5343" s="198"/>
      <c r="G5343" s="196"/>
      <c r="H5343" s="196"/>
      <c r="I5343" s="196"/>
      <c r="J5343" s="196"/>
      <c r="K5343" s="196"/>
      <c r="L5343" s="197"/>
    </row>
    <row r="5344" spans="6:12">
      <c r="F5344" s="198"/>
      <c r="G5344" s="196"/>
      <c r="H5344" s="196"/>
      <c r="I5344" s="196"/>
      <c r="J5344" s="196"/>
      <c r="K5344" s="196"/>
      <c r="L5344" s="197"/>
    </row>
    <row r="5345" spans="6:12">
      <c r="F5345" s="198"/>
      <c r="G5345" s="196"/>
      <c r="H5345" s="196"/>
      <c r="I5345" s="196"/>
      <c r="J5345" s="196"/>
      <c r="K5345" s="196"/>
      <c r="L5345" s="197"/>
    </row>
    <row r="5346" spans="6:12">
      <c r="F5346" s="198"/>
      <c r="G5346" s="196"/>
      <c r="H5346" s="196"/>
      <c r="I5346" s="196"/>
      <c r="J5346" s="196"/>
      <c r="K5346" s="196"/>
      <c r="L5346" s="197"/>
    </row>
    <row r="5347" spans="6:12">
      <c r="F5347" s="198"/>
      <c r="G5347" s="196"/>
      <c r="H5347" s="196"/>
      <c r="I5347" s="196"/>
      <c r="J5347" s="196"/>
      <c r="K5347" s="196"/>
      <c r="L5347" s="197"/>
    </row>
    <row r="5348" spans="6:12">
      <c r="F5348" s="198"/>
      <c r="G5348" s="196"/>
      <c r="H5348" s="196"/>
      <c r="I5348" s="196"/>
      <c r="J5348" s="196"/>
      <c r="K5348" s="196"/>
      <c r="L5348" s="197"/>
    </row>
    <row r="5349" spans="6:12">
      <c r="F5349" s="198"/>
      <c r="G5349" s="196"/>
      <c r="H5349" s="196"/>
      <c r="I5349" s="196"/>
      <c r="J5349" s="196"/>
      <c r="K5349" s="196"/>
      <c r="L5349" s="197"/>
    </row>
    <row r="5350" spans="6:12">
      <c r="F5350" s="198"/>
      <c r="G5350" s="196"/>
      <c r="H5350" s="196"/>
      <c r="I5350" s="196"/>
      <c r="J5350" s="196"/>
      <c r="K5350" s="196"/>
      <c r="L5350" s="197"/>
    </row>
    <row r="5351" spans="6:12">
      <c r="F5351" s="198"/>
      <c r="G5351" s="196"/>
      <c r="H5351" s="196"/>
      <c r="I5351" s="196"/>
      <c r="J5351" s="196"/>
      <c r="K5351" s="196"/>
      <c r="L5351" s="197"/>
    </row>
    <row r="5352" spans="6:12">
      <c r="F5352" s="198"/>
      <c r="G5352" s="196"/>
      <c r="H5352" s="196"/>
      <c r="I5352" s="196"/>
      <c r="J5352" s="196"/>
      <c r="K5352" s="196"/>
      <c r="L5352" s="197"/>
    </row>
    <row r="5353" spans="6:12">
      <c r="F5353" s="198"/>
      <c r="G5353" s="196"/>
      <c r="H5353" s="196"/>
      <c r="I5353" s="196"/>
      <c r="J5353" s="196"/>
      <c r="K5353" s="196"/>
      <c r="L5353" s="197"/>
    </row>
    <row r="5354" spans="6:12">
      <c r="F5354" s="198"/>
      <c r="G5354" s="196"/>
      <c r="H5354" s="196"/>
      <c r="I5354" s="196"/>
      <c r="J5354" s="196"/>
      <c r="K5354" s="196"/>
      <c r="L5354" s="197"/>
    </row>
    <row r="5355" spans="6:12">
      <c r="F5355" s="198"/>
      <c r="G5355" s="196"/>
      <c r="H5355" s="196"/>
      <c r="I5355" s="196"/>
      <c r="J5355" s="196"/>
      <c r="K5355" s="196"/>
      <c r="L5355" s="197"/>
    </row>
    <row r="5356" spans="6:12">
      <c r="F5356" s="198"/>
      <c r="G5356" s="196"/>
      <c r="H5356" s="196"/>
      <c r="I5356" s="196"/>
      <c r="J5356" s="196"/>
      <c r="K5356" s="196"/>
      <c r="L5356" s="197"/>
    </row>
    <row r="5357" spans="6:12">
      <c r="F5357" s="198"/>
      <c r="G5357" s="196"/>
      <c r="H5357" s="196"/>
      <c r="I5357" s="196"/>
      <c r="J5357" s="196"/>
      <c r="K5357" s="196"/>
      <c r="L5357" s="197"/>
    </row>
    <row r="5358" spans="6:12">
      <c r="F5358" s="198"/>
      <c r="G5358" s="196"/>
      <c r="H5358" s="196"/>
      <c r="I5358" s="196"/>
      <c r="J5358" s="196"/>
      <c r="K5358" s="196"/>
      <c r="L5358" s="197"/>
    </row>
    <row r="5359" spans="6:12">
      <c r="F5359" s="198"/>
      <c r="G5359" s="196"/>
      <c r="H5359" s="196"/>
      <c r="I5359" s="196"/>
      <c r="J5359" s="196"/>
      <c r="K5359" s="196"/>
      <c r="L5359" s="197"/>
    </row>
    <row r="5360" spans="6:12">
      <c r="F5360" s="198"/>
      <c r="G5360" s="196"/>
      <c r="H5360" s="196"/>
      <c r="I5360" s="196"/>
      <c r="J5360" s="196"/>
      <c r="K5360" s="196"/>
      <c r="L5360" s="197"/>
    </row>
    <row r="5361" spans="6:12">
      <c r="F5361" s="198"/>
      <c r="G5361" s="196"/>
      <c r="H5361" s="196"/>
      <c r="I5361" s="196"/>
      <c r="J5361" s="196"/>
      <c r="K5361" s="196"/>
      <c r="L5361" s="197"/>
    </row>
    <row r="5362" spans="6:12">
      <c r="F5362" s="198"/>
      <c r="G5362" s="196"/>
      <c r="H5362" s="196"/>
      <c r="I5362" s="196"/>
      <c r="J5362" s="196"/>
      <c r="K5362" s="196"/>
      <c r="L5362" s="197"/>
    </row>
    <row r="5363" spans="6:12">
      <c r="F5363" s="198"/>
      <c r="G5363" s="196"/>
      <c r="H5363" s="196"/>
      <c r="I5363" s="196"/>
      <c r="J5363" s="196"/>
      <c r="K5363" s="196"/>
      <c r="L5363" s="197"/>
    </row>
    <row r="5364" spans="6:12">
      <c r="F5364" s="198"/>
      <c r="G5364" s="196"/>
      <c r="H5364" s="196"/>
      <c r="I5364" s="196"/>
      <c r="J5364" s="196"/>
      <c r="K5364" s="196"/>
      <c r="L5364" s="197"/>
    </row>
    <row r="5365" spans="6:12">
      <c r="F5365" s="198"/>
      <c r="G5365" s="196"/>
      <c r="H5365" s="196"/>
      <c r="I5365" s="196"/>
      <c r="J5365" s="196"/>
      <c r="K5365" s="196"/>
      <c r="L5365" s="197"/>
    </row>
    <row r="5366" spans="6:12">
      <c r="F5366" s="198"/>
      <c r="G5366" s="196"/>
      <c r="H5366" s="196"/>
      <c r="I5366" s="196"/>
      <c r="J5366" s="196"/>
      <c r="K5366" s="196"/>
      <c r="L5366" s="197"/>
    </row>
    <row r="5367" spans="6:12">
      <c r="F5367" s="198"/>
      <c r="G5367" s="196"/>
      <c r="H5367" s="196"/>
      <c r="I5367" s="196"/>
      <c r="J5367" s="196"/>
      <c r="K5367" s="196"/>
      <c r="L5367" s="197"/>
    </row>
    <row r="5368" spans="6:12">
      <c r="F5368" s="198"/>
      <c r="G5368" s="196"/>
      <c r="H5368" s="196"/>
      <c r="I5368" s="196"/>
      <c r="J5368" s="196"/>
      <c r="K5368" s="196"/>
      <c r="L5368" s="197"/>
    </row>
    <row r="5369" spans="6:12">
      <c r="F5369" s="198"/>
      <c r="G5369" s="196"/>
      <c r="H5369" s="196"/>
      <c r="I5369" s="196"/>
      <c r="J5369" s="196"/>
      <c r="K5369" s="196"/>
      <c r="L5369" s="197"/>
    </row>
    <row r="5370" spans="6:12">
      <c r="F5370" s="198"/>
      <c r="G5370" s="196"/>
      <c r="H5370" s="196"/>
      <c r="I5370" s="196"/>
      <c r="J5370" s="196"/>
      <c r="K5370" s="196"/>
      <c r="L5370" s="197"/>
    </row>
    <row r="5371" spans="6:12">
      <c r="F5371" s="198"/>
      <c r="G5371" s="196"/>
      <c r="H5371" s="196"/>
      <c r="I5371" s="196"/>
      <c r="J5371" s="196"/>
      <c r="K5371" s="196"/>
      <c r="L5371" s="197"/>
    </row>
    <row r="5372" spans="6:12">
      <c r="F5372" s="198"/>
      <c r="G5372" s="196"/>
      <c r="H5372" s="196"/>
      <c r="I5372" s="196"/>
      <c r="J5372" s="196"/>
      <c r="K5372" s="196"/>
      <c r="L5372" s="197"/>
    </row>
    <row r="5373" spans="6:12">
      <c r="F5373" s="198"/>
      <c r="G5373" s="196"/>
      <c r="H5373" s="196"/>
      <c r="I5373" s="196"/>
      <c r="J5373" s="196"/>
      <c r="K5373" s="196"/>
      <c r="L5373" s="197"/>
    </row>
    <row r="5374" spans="6:12">
      <c r="F5374" s="198"/>
      <c r="G5374" s="196"/>
      <c r="H5374" s="196"/>
      <c r="I5374" s="196"/>
      <c r="J5374" s="196"/>
      <c r="K5374" s="196"/>
      <c r="L5374" s="197"/>
    </row>
    <row r="5375" spans="6:12">
      <c r="F5375" s="198"/>
      <c r="G5375" s="196"/>
      <c r="H5375" s="196"/>
      <c r="I5375" s="196"/>
      <c r="J5375" s="196"/>
      <c r="K5375" s="196"/>
      <c r="L5375" s="197"/>
    </row>
    <row r="5376" spans="6:12">
      <c r="F5376" s="198"/>
      <c r="G5376" s="196"/>
      <c r="H5376" s="196"/>
      <c r="I5376" s="196"/>
      <c r="J5376" s="196"/>
      <c r="K5376" s="196"/>
      <c r="L5376" s="197"/>
    </row>
    <row r="5377" spans="6:12">
      <c r="F5377" s="198"/>
      <c r="G5377" s="196"/>
      <c r="H5377" s="196"/>
      <c r="I5377" s="196"/>
      <c r="J5377" s="196"/>
      <c r="K5377" s="196"/>
      <c r="L5377" s="197"/>
    </row>
    <row r="5378" spans="6:12">
      <c r="F5378" s="198"/>
      <c r="G5378" s="196"/>
      <c r="H5378" s="196"/>
      <c r="I5378" s="196"/>
      <c r="J5378" s="196"/>
      <c r="K5378" s="196"/>
      <c r="L5378" s="197"/>
    </row>
    <row r="5379" spans="6:12">
      <c r="F5379" s="198"/>
      <c r="G5379" s="196"/>
      <c r="H5379" s="196"/>
      <c r="I5379" s="196"/>
      <c r="J5379" s="196"/>
      <c r="K5379" s="196"/>
      <c r="L5379" s="197"/>
    </row>
    <row r="5380" spans="6:12">
      <c r="F5380" s="198"/>
      <c r="G5380" s="196"/>
      <c r="H5380" s="196"/>
      <c r="I5380" s="196"/>
      <c r="J5380" s="196"/>
      <c r="K5380" s="196"/>
      <c r="L5380" s="197"/>
    </row>
    <row r="5381" spans="6:12">
      <c r="F5381" s="198"/>
      <c r="G5381" s="196"/>
      <c r="H5381" s="196"/>
      <c r="I5381" s="196"/>
      <c r="J5381" s="196"/>
      <c r="K5381" s="196"/>
      <c r="L5381" s="197"/>
    </row>
    <row r="5382" spans="6:12">
      <c r="F5382" s="198"/>
      <c r="G5382" s="196"/>
      <c r="H5382" s="196"/>
      <c r="I5382" s="196"/>
      <c r="J5382" s="196"/>
      <c r="K5382" s="196"/>
      <c r="L5382" s="197"/>
    </row>
    <row r="5383" spans="6:12">
      <c r="F5383" s="198"/>
      <c r="G5383" s="196"/>
      <c r="H5383" s="196"/>
      <c r="I5383" s="196"/>
      <c r="J5383" s="196"/>
      <c r="K5383" s="196"/>
      <c r="L5383" s="197"/>
    </row>
    <row r="5384" spans="6:12">
      <c r="F5384" s="198"/>
      <c r="G5384" s="196"/>
      <c r="H5384" s="196"/>
      <c r="I5384" s="196"/>
      <c r="J5384" s="196"/>
      <c r="K5384" s="196"/>
      <c r="L5384" s="197"/>
    </row>
    <row r="5385" spans="6:12">
      <c r="F5385" s="198"/>
      <c r="G5385" s="196"/>
      <c r="H5385" s="196"/>
      <c r="I5385" s="196"/>
      <c r="J5385" s="196"/>
      <c r="K5385" s="196"/>
      <c r="L5385" s="197"/>
    </row>
    <row r="5386" spans="6:12">
      <c r="F5386" s="198"/>
      <c r="G5386" s="196"/>
      <c r="H5386" s="196"/>
      <c r="I5386" s="196"/>
      <c r="J5386" s="196"/>
      <c r="K5386" s="196"/>
      <c r="L5386" s="197"/>
    </row>
    <row r="5387" spans="6:12">
      <c r="F5387" s="198"/>
      <c r="G5387" s="196"/>
      <c r="H5387" s="196"/>
      <c r="I5387" s="196"/>
      <c r="J5387" s="196"/>
      <c r="K5387" s="196"/>
      <c r="L5387" s="197"/>
    </row>
    <row r="5388" spans="6:12">
      <c r="F5388" s="198"/>
      <c r="G5388" s="196"/>
      <c r="H5388" s="196"/>
      <c r="I5388" s="196"/>
      <c r="J5388" s="196"/>
      <c r="K5388" s="196"/>
      <c r="L5388" s="197"/>
    </row>
    <row r="5389" spans="6:12">
      <c r="F5389" s="198"/>
      <c r="G5389" s="196"/>
      <c r="H5389" s="196"/>
      <c r="I5389" s="196"/>
      <c r="J5389" s="196"/>
      <c r="K5389" s="196"/>
      <c r="L5389" s="197"/>
    </row>
    <row r="5390" spans="6:12">
      <c r="F5390" s="198"/>
      <c r="G5390" s="196"/>
      <c r="H5390" s="196"/>
      <c r="I5390" s="196"/>
      <c r="J5390" s="196"/>
      <c r="K5390" s="196"/>
      <c r="L5390" s="197"/>
    </row>
    <row r="5391" spans="6:12">
      <c r="F5391" s="198"/>
      <c r="G5391" s="196"/>
      <c r="H5391" s="196"/>
      <c r="I5391" s="196"/>
      <c r="J5391" s="196"/>
      <c r="K5391" s="196"/>
      <c r="L5391" s="197"/>
    </row>
    <row r="5392" spans="6:12">
      <c r="F5392" s="198"/>
      <c r="G5392" s="196"/>
      <c r="H5392" s="196"/>
      <c r="I5392" s="196"/>
      <c r="J5392" s="196"/>
      <c r="K5392" s="196"/>
      <c r="L5392" s="197"/>
    </row>
    <row r="5393" spans="6:12">
      <c r="F5393" s="198"/>
      <c r="G5393" s="196"/>
      <c r="H5393" s="196"/>
      <c r="I5393" s="196"/>
      <c r="J5393" s="196"/>
      <c r="K5393" s="196"/>
      <c r="L5393" s="197"/>
    </row>
    <row r="5394" spans="6:12">
      <c r="F5394" s="198"/>
      <c r="G5394" s="196"/>
      <c r="H5394" s="196"/>
      <c r="I5394" s="196"/>
      <c r="J5394" s="196"/>
      <c r="K5394" s="196"/>
      <c r="L5394" s="197"/>
    </row>
    <row r="5395" spans="6:12">
      <c r="F5395" s="198"/>
      <c r="G5395" s="196"/>
      <c r="H5395" s="196"/>
      <c r="I5395" s="196"/>
      <c r="J5395" s="196"/>
      <c r="K5395" s="196"/>
      <c r="L5395" s="197"/>
    </row>
    <row r="5396" spans="6:12">
      <c r="F5396" s="198"/>
      <c r="G5396" s="196"/>
      <c r="H5396" s="196"/>
      <c r="I5396" s="196"/>
      <c r="J5396" s="196"/>
      <c r="K5396" s="196"/>
      <c r="L5396" s="197"/>
    </row>
    <row r="5397" spans="6:12">
      <c r="F5397" s="198"/>
      <c r="G5397" s="196"/>
      <c r="H5397" s="196"/>
      <c r="I5397" s="196"/>
      <c r="J5397" s="196"/>
      <c r="K5397" s="196"/>
      <c r="L5397" s="197"/>
    </row>
    <row r="5398" spans="6:12">
      <c r="F5398" s="198"/>
      <c r="G5398" s="196"/>
      <c r="H5398" s="196"/>
      <c r="I5398" s="196"/>
      <c r="J5398" s="196"/>
      <c r="K5398" s="196"/>
      <c r="L5398" s="197"/>
    </row>
    <row r="5399" spans="6:12">
      <c r="F5399" s="198"/>
      <c r="G5399" s="196"/>
      <c r="H5399" s="196"/>
      <c r="I5399" s="196"/>
      <c r="J5399" s="196"/>
      <c r="K5399" s="196"/>
      <c r="L5399" s="197"/>
    </row>
    <row r="5400" spans="6:12">
      <c r="F5400" s="198"/>
      <c r="G5400" s="196"/>
      <c r="H5400" s="196"/>
      <c r="I5400" s="196"/>
      <c r="J5400" s="196"/>
      <c r="K5400" s="196"/>
      <c r="L5400" s="197"/>
    </row>
    <row r="5401" spans="6:12">
      <c r="F5401" s="198"/>
      <c r="G5401" s="196"/>
      <c r="H5401" s="196"/>
      <c r="I5401" s="196"/>
      <c r="J5401" s="196"/>
      <c r="K5401" s="196"/>
      <c r="L5401" s="197"/>
    </row>
    <row r="5402" spans="6:12">
      <c r="F5402" s="198"/>
      <c r="G5402" s="196"/>
      <c r="H5402" s="196"/>
      <c r="I5402" s="196"/>
      <c r="J5402" s="196"/>
      <c r="K5402" s="196"/>
      <c r="L5402" s="197"/>
    </row>
    <row r="5403" spans="6:12">
      <c r="F5403" s="198"/>
      <c r="G5403" s="196"/>
      <c r="H5403" s="196"/>
      <c r="I5403" s="196"/>
      <c r="J5403" s="196"/>
      <c r="K5403" s="196"/>
      <c r="L5403" s="197"/>
    </row>
    <row r="5404" spans="6:12">
      <c r="F5404" s="198"/>
      <c r="G5404" s="196"/>
      <c r="H5404" s="196"/>
      <c r="I5404" s="196"/>
      <c r="J5404" s="196"/>
      <c r="K5404" s="196"/>
      <c r="L5404" s="197"/>
    </row>
    <row r="5405" spans="6:12">
      <c r="F5405" s="198"/>
      <c r="G5405" s="196"/>
      <c r="H5405" s="196"/>
      <c r="I5405" s="196"/>
      <c r="J5405" s="196"/>
      <c r="K5405" s="196"/>
      <c r="L5405" s="197"/>
    </row>
    <row r="5406" spans="6:12">
      <c r="F5406" s="198"/>
      <c r="G5406" s="196"/>
      <c r="H5406" s="196"/>
      <c r="I5406" s="196"/>
      <c r="J5406" s="196"/>
      <c r="K5406" s="196"/>
      <c r="L5406" s="197"/>
    </row>
    <row r="5407" spans="6:12">
      <c r="F5407" s="198"/>
      <c r="G5407" s="196"/>
      <c r="H5407" s="196"/>
      <c r="I5407" s="196"/>
      <c r="J5407" s="196"/>
      <c r="K5407" s="196"/>
      <c r="L5407" s="197"/>
    </row>
    <row r="5408" spans="6:12">
      <c r="F5408" s="198"/>
      <c r="G5408" s="196"/>
      <c r="H5408" s="196"/>
      <c r="I5408" s="196"/>
      <c r="J5408" s="196"/>
      <c r="K5408" s="196"/>
      <c r="L5408" s="197"/>
    </row>
    <row r="5409" spans="6:12">
      <c r="F5409" s="198"/>
      <c r="G5409" s="196"/>
      <c r="H5409" s="196"/>
      <c r="I5409" s="196"/>
      <c r="J5409" s="196"/>
      <c r="K5409" s="196"/>
      <c r="L5409" s="197"/>
    </row>
    <row r="5410" spans="6:12">
      <c r="F5410" s="198"/>
      <c r="G5410" s="196"/>
      <c r="H5410" s="196"/>
      <c r="I5410" s="196"/>
      <c r="J5410" s="196"/>
      <c r="K5410" s="196"/>
      <c r="L5410" s="197"/>
    </row>
    <row r="5411" spans="6:12">
      <c r="F5411" s="198"/>
      <c r="G5411" s="196"/>
      <c r="H5411" s="196"/>
      <c r="I5411" s="196"/>
      <c r="J5411" s="196"/>
      <c r="K5411" s="196"/>
      <c r="L5411" s="197"/>
    </row>
    <row r="5412" spans="6:12">
      <c r="F5412" s="198"/>
      <c r="G5412" s="196"/>
      <c r="H5412" s="196"/>
      <c r="I5412" s="196"/>
      <c r="J5412" s="196"/>
      <c r="K5412" s="196"/>
      <c r="L5412" s="197"/>
    </row>
    <row r="5413" spans="6:12">
      <c r="F5413" s="198"/>
      <c r="G5413" s="196"/>
      <c r="H5413" s="196"/>
      <c r="I5413" s="196"/>
      <c r="J5413" s="196"/>
      <c r="K5413" s="196"/>
      <c r="L5413" s="197"/>
    </row>
    <row r="5414" spans="6:12">
      <c r="F5414" s="198"/>
      <c r="G5414" s="196"/>
      <c r="H5414" s="196"/>
      <c r="I5414" s="196"/>
      <c r="J5414" s="196"/>
      <c r="K5414" s="196"/>
      <c r="L5414" s="197"/>
    </row>
    <row r="5415" spans="6:12">
      <c r="F5415" s="198"/>
      <c r="G5415" s="196"/>
      <c r="H5415" s="196"/>
      <c r="I5415" s="196"/>
      <c r="J5415" s="196"/>
      <c r="K5415" s="196"/>
      <c r="L5415" s="197"/>
    </row>
    <row r="5416" spans="6:12">
      <c r="F5416" s="198"/>
      <c r="G5416" s="196"/>
      <c r="H5416" s="196"/>
      <c r="I5416" s="196"/>
      <c r="J5416" s="196"/>
      <c r="K5416" s="196"/>
      <c r="L5416" s="197"/>
    </row>
    <row r="5417" spans="6:12">
      <c r="F5417" s="198"/>
      <c r="G5417" s="196"/>
      <c r="H5417" s="196"/>
      <c r="I5417" s="196"/>
      <c r="J5417" s="196"/>
      <c r="K5417" s="196"/>
      <c r="L5417" s="197"/>
    </row>
    <row r="5418" spans="6:12">
      <c r="F5418" s="198"/>
      <c r="G5418" s="196"/>
      <c r="H5418" s="196"/>
      <c r="I5418" s="196"/>
      <c r="J5418" s="196"/>
      <c r="K5418" s="196"/>
      <c r="L5418" s="197"/>
    </row>
    <row r="5419" spans="6:12">
      <c r="F5419" s="198"/>
      <c r="G5419" s="196"/>
      <c r="H5419" s="196"/>
      <c r="I5419" s="196"/>
      <c r="J5419" s="196"/>
      <c r="K5419" s="196"/>
      <c r="L5419" s="197"/>
    </row>
    <row r="5420" spans="6:12">
      <c r="F5420" s="198"/>
      <c r="G5420" s="196"/>
      <c r="H5420" s="196"/>
      <c r="I5420" s="196"/>
      <c r="J5420" s="196"/>
      <c r="K5420" s="196"/>
      <c r="L5420" s="197"/>
    </row>
    <row r="5421" spans="6:12">
      <c r="F5421" s="198"/>
      <c r="G5421" s="196"/>
      <c r="H5421" s="196"/>
      <c r="I5421" s="196"/>
      <c r="J5421" s="196"/>
      <c r="K5421" s="196"/>
      <c r="L5421" s="197"/>
    </row>
    <row r="5422" spans="6:12">
      <c r="F5422" s="198"/>
      <c r="G5422" s="196"/>
      <c r="H5422" s="196"/>
      <c r="I5422" s="196"/>
      <c r="J5422" s="196"/>
      <c r="K5422" s="196"/>
      <c r="L5422" s="197"/>
    </row>
    <row r="5423" spans="6:12">
      <c r="F5423" s="198"/>
      <c r="G5423" s="196"/>
      <c r="H5423" s="196"/>
      <c r="I5423" s="196"/>
      <c r="J5423" s="196"/>
      <c r="K5423" s="196"/>
      <c r="L5423" s="197"/>
    </row>
    <row r="5424" spans="6:12">
      <c r="F5424" s="198"/>
      <c r="G5424" s="196"/>
      <c r="H5424" s="196"/>
      <c r="I5424" s="196"/>
      <c r="J5424" s="196"/>
      <c r="K5424" s="196"/>
      <c r="L5424" s="197"/>
    </row>
    <row r="5425" spans="6:12">
      <c r="F5425" s="198"/>
      <c r="G5425" s="196"/>
      <c r="H5425" s="196"/>
      <c r="I5425" s="196"/>
      <c r="J5425" s="196"/>
      <c r="K5425" s="196"/>
      <c r="L5425" s="197"/>
    </row>
    <row r="5426" spans="6:12">
      <c r="F5426" s="198"/>
      <c r="G5426" s="196"/>
      <c r="H5426" s="196"/>
      <c r="I5426" s="196"/>
      <c r="J5426" s="196"/>
      <c r="K5426" s="196"/>
      <c r="L5426" s="197"/>
    </row>
    <row r="5427" spans="6:12">
      <c r="F5427" s="198"/>
      <c r="G5427" s="196"/>
      <c r="H5427" s="196"/>
      <c r="I5427" s="196"/>
      <c r="J5427" s="196"/>
      <c r="K5427" s="196"/>
      <c r="L5427" s="197"/>
    </row>
    <row r="5428" spans="6:12">
      <c r="F5428" s="198"/>
      <c r="G5428" s="196"/>
      <c r="H5428" s="196"/>
      <c r="I5428" s="196"/>
      <c r="J5428" s="196"/>
      <c r="K5428" s="196"/>
      <c r="L5428" s="197"/>
    </row>
    <row r="5429" spans="6:12">
      <c r="F5429" s="198"/>
      <c r="G5429" s="196"/>
      <c r="H5429" s="196"/>
      <c r="I5429" s="196"/>
      <c r="J5429" s="196"/>
      <c r="K5429" s="196"/>
      <c r="L5429" s="197"/>
    </row>
    <row r="5430" spans="6:12">
      <c r="F5430" s="198"/>
      <c r="G5430" s="196"/>
      <c r="H5430" s="196"/>
      <c r="I5430" s="196"/>
      <c r="J5430" s="196"/>
      <c r="K5430" s="196"/>
      <c r="L5430" s="197"/>
    </row>
    <row r="5431" spans="6:12">
      <c r="F5431" s="198"/>
      <c r="G5431" s="196"/>
      <c r="H5431" s="196"/>
      <c r="I5431" s="196"/>
      <c r="J5431" s="196"/>
      <c r="K5431" s="196"/>
      <c r="L5431" s="197"/>
    </row>
    <row r="5432" spans="6:12">
      <c r="F5432" s="198"/>
      <c r="G5432" s="196"/>
      <c r="H5432" s="196"/>
      <c r="I5432" s="196"/>
      <c r="J5432" s="196"/>
      <c r="K5432" s="196"/>
      <c r="L5432" s="197"/>
    </row>
    <row r="5433" spans="6:12">
      <c r="F5433" s="198"/>
      <c r="G5433" s="196"/>
      <c r="H5433" s="196"/>
      <c r="I5433" s="196"/>
      <c r="J5433" s="196"/>
      <c r="K5433" s="196"/>
      <c r="L5433" s="197"/>
    </row>
    <row r="5434" spans="6:12">
      <c r="F5434" s="198"/>
      <c r="G5434" s="196"/>
      <c r="H5434" s="196"/>
      <c r="I5434" s="196"/>
      <c r="J5434" s="196"/>
      <c r="K5434" s="196"/>
      <c r="L5434" s="197"/>
    </row>
    <row r="5435" spans="6:12">
      <c r="F5435" s="198"/>
      <c r="G5435" s="196"/>
      <c r="H5435" s="196"/>
      <c r="I5435" s="196"/>
      <c r="J5435" s="196"/>
      <c r="K5435" s="196"/>
      <c r="L5435" s="197"/>
    </row>
    <row r="5436" spans="6:12">
      <c r="F5436" s="198"/>
      <c r="G5436" s="196"/>
      <c r="H5436" s="196"/>
      <c r="I5436" s="196"/>
      <c r="J5436" s="196"/>
      <c r="K5436" s="196"/>
      <c r="L5436" s="197"/>
    </row>
    <row r="5437" spans="6:12">
      <c r="F5437" s="198"/>
      <c r="G5437" s="196"/>
      <c r="H5437" s="196"/>
      <c r="I5437" s="196"/>
      <c r="J5437" s="196"/>
      <c r="K5437" s="196"/>
      <c r="L5437" s="197"/>
    </row>
    <row r="5438" spans="6:12">
      <c r="F5438" s="198"/>
      <c r="G5438" s="196"/>
      <c r="H5438" s="196"/>
      <c r="I5438" s="196"/>
      <c r="J5438" s="196"/>
      <c r="K5438" s="196"/>
      <c r="L5438" s="197"/>
    </row>
    <row r="5439" spans="6:12">
      <c r="F5439" s="198"/>
      <c r="G5439" s="196"/>
      <c r="H5439" s="196"/>
      <c r="I5439" s="196"/>
      <c r="J5439" s="196"/>
      <c r="K5439" s="196"/>
      <c r="L5439" s="197"/>
    </row>
    <row r="5440" spans="6:12">
      <c r="F5440" s="198"/>
      <c r="G5440" s="196"/>
      <c r="H5440" s="196"/>
      <c r="I5440" s="196"/>
      <c r="J5440" s="196"/>
      <c r="K5440" s="196"/>
      <c r="L5440" s="197"/>
    </row>
    <row r="5441" spans="6:12">
      <c r="F5441" s="198"/>
      <c r="G5441" s="196"/>
      <c r="H5441" s="196"/>
      <c r="I5441" s="196"/>
      <c r="J5441" s="196"/>
      <c r="K5441" s="196"/>
      <c r="L5441" s="197"/>
    </row>
    <row r="5442" spans="6:12">
      <c r="F5442" s="198"/>
      <c r="G5442" s="196"/>
      <c r="H5442" s="196"/>
      <c r="I5442" s="196"/>
      <c r="J5442" s="196"/>
      <c r="K5442" s="196"/>
      <c r="L5442" s="197"/>
    </row>
    <row r="5443" spans="6:12">
      <c r="F5443" s="198"/>
      <c r="G5443" s="196"/>
      <c r="H5443" s="196"/>
      <c r="I5443" s="196"/>
      <c r="J5443" s="196"/>
      <c r="K5443" s="196"/>
      <c r="L5443" s="197"/>
    </row>
    <row r="5444" spans="6:12">
      <c r="F5444" s="198"/>
      <c r="G5444" s="196"/>
      <c r="H5444" s="196"/>
      <c r="I5444" s="196"/>
      <c r="J5444" s="196"/>
      <c r="K5444" s="196"/>
      <c r="L5444" s="197"/>
    </row>
    <row r="5445" spans="6:12">
      <c r="F5445" s="198"/>
      <c r="G5445" s="196"/>
      <c r="H5445" s="196"/>
      <c r="I5445" s="196"/>
      <c r="J5445" s="196"/>
      <c r="K5445" s="196"/>
      <c r="L5445" s="197"/>
    </row>
    <row r="5446" spans="6:12">
      <c r="F5446" s="198"/>
      <c r="G5446" s="196"/>
      <c r="H5446" s="196"/>
      <c r="I5446" s="196"/>
      <c r="J5446" s="196"/>
      <c r="K5446" s="196"/>
      <c r="L5446" s="197"/>
    </row>
    <row r="5447" spans="6:12">
      <c r="F5447" s="198"/>
      <c r="G5447" s="196"/>
      <c r="H5447" s="196"/>
      <c r="I5447" s="196"/>
      <c r="J5447" s="196"/>
      <c r="K5447" s="196"/>
      <c r="L5447" s="197"/>
    </row>
    <row r="5448" spans="6:12">
      <c r="F5448" s="198"/>
      <c r="G5448" s="196"/>
      <c r="H5448" s="196"/>
      <c r="I5448" s="196"/>
      <c r="J5448" s="196"/>
      <c r="K5448" s="196"/>
      <c r="L5448" s="197"/>
    </row>
    <row r="5449" spans="6:12">
      <c r="F5449" s="198"/>
      <c r="G5449" s="196"/>
      <c r="H5449" s="196"/>
      <c r="I5449" s="196"/>
      <c r="J5449" s="196"/>
      <c r="K5449" s="196"/>
      <c r="L5449" s="197"/>
    </row>
    <row r="5450" spans="6:12">
      <c r="F5450" s="198"/>
      <c r="G5450" s="196"/>
      <c r="H5450" s="196"/>
      <c r="I5450" s="196"/>
      <c r="J5450" s="196"/>
      <c r="K5450" s="196"/>
      <c r="L5450" s="197"/>
    </row>
    <row r="5451" spans="6:12">
      <c r="F5451" s="198"/>
      <c r="G5451" s="196"/>
      <c r="H5451" s="196"/>
      <c r="I5451" s="196"/>
      <c r="J5451" s="196"/>
      <c r="K5451" s="196"/>
      <c r="L5451" s="197"/>
    </row>
    <row r="5452" spans="6:12">
      <c r="F5452" s="198"/>
      <c r="G5452" s="196"/>
      <c r="H5452" s="196"/>
      <c r="I5452" s="196"/>
      <c r="J5452" s="196"/>
      <c r="K5452" s="196"/>
      <c r="L5452" s="197"/>
    </row>
    <row r="5453" spans="6:12">
      <c r="F5453" s="198"/>
      <c r="G5453" s="196"/>
      <c r="H5453" s="196"/>
      <c r="I5453" s="196"/>
      <c r="J5453" s="196"/>
      <c r="K5453" s="196"/>
      <c r="L5453" s="197"/>
    </row>
    <row r="5454" spans="6:12">
      <c r="F5454" s="198"/>
      <c r="G5454" s="196"/>
      <c r="H5454" s="196"/>
      <c r="I5454" s="196"/>
      <c r="J5454" s="196"/>
      <c r="K5454" s="196"/>
      <c r="L5454" s="197"/>
    </row>
    <row r="5455" spans="6:12">
      <c r="F5455" s="198"/>
      <c r="G5455" s="196"/>
      <c r="H5455" s="196"/>
      <c r="I5455" s="196"/>
      <c r="J5455" s="196"/>
      <c r="K5455" s="196"/>
      <c r="L5455" s="197"/>
    </row>
    <row r="5456" spans="6:12">
      <c r="F5456" s="198"/>
      <c r="G5456" s="196"/>
      <c r="H5456" s="196"/>
      <c r="I5456" s="196"/>
      <c r="J5456" s="196"/>
      <c r="K5456" s="196"/>
      <c r="L5456" s="197"/>
    </row>
    <row r="5457" spans="6:12">
      <c r="F5457" s="198"/>
      <c r="G5457" s="196"/>
      <c r="H5457" s="196"/>
      <c r="I5457" s="196"/>
      <c r="J5457" s="196"/>
      <c r="K5457" s="196"/>
      <c r="L5457" s="197"/>
    </row>
    <row r="5458" spans="6:12">
      <c r="F5458" s="198"/>
      <c r="G5458" s="196"/>
      <c r="H5458" s="196"/>
      <c r="I5458" s="196"/>
      <c r="J5458" s="196"/>
      <c r="K5458" s="196"/>
      <c r="L5458" s="197"/>
    </row>
    <row r="5459" spans="6:12">
      <c r="F5459" s="198"/>
      <c r="G5459" s="196"/>
      <c r="H5459" s="196"/>
      <c r="I5459" s="196"/>
      <c r="J5459" s="196"/>
      <c r="K5459" s="196"/>
      <c r="L5459" s="197"/>
    </row>
    <row r="5460" spans="6:12">
      <c r="F5460" s="198"/>
      <c r="G5460" s="196"/>
      <c r="H5460" s="196"/>
      <c r="I5460" s="196"/>
      <c r="J5460" s="196"/>
      <c r="K5460" s="196"/>
      <c r="L5460" s="197"/>
    </row>
    <row r="5461" spans="6:12">
      <c r="F5461" s="198"/>
      <c r="G5461" s="196"/>
      <c r="H5461" s="196"/>
      <c r="I5461" s="196"/>
      <c r="J5461" s="196"/>
      <c r="K5461" s="196"/>
      <c r="L5461" s="197"/>
    </row>
    <row r="5462" spans="6:12">
      <c r="F5462" s="198"/>
      <c r="G5462" s="196"/>
      <c r="H5462" s="196"/>
      <c r="I5462" s="196"/>
      <c r="J5462" s="196"/>
      <c r="K5462" s="196"/>
      <c r="L5462" s="197"/>
    </row>
    <row r="5463" spans="6:12">
      <c r="F5463" s="198"/>
      <c r="G5463" s="196"/>
      <c r="H5463" s="196"/>
      <c r="I5463" s="196"/>
      <c r="J5463" s="196"/>
      <c r="K5463" s="196"/>
      <c r="L5463" s="197"/>
    </row>
    <row r="5464" spans="6:12">
      <c r="F5464" s="198"/>
      <c r="G5464" s="196"/>
      <c r="H5464" s="196"/>
      <c r="I5464" s="196"/>
      <c r="J5464" s="196"/>
      <c r="K5464" s="196"/>
      <c r="L5464" s="197"/>
    </row>
    <row r="5465" spans="6:12">
      <c r="F5465" s="198"/>
      <c r="G5465" s="196"/>
      <c r="H5465" s="196"/>
      <c r="I5465" s="196"/>
      <c r="J5465" s="196"/>
      <c r="K5465" s="196"/>
      <c r="L5465" s="197"/>
    </row>
    <row r="5466" spans="6:12">
      <c r="F5466" s="198"/>
      <c r="G5466" s="196"/>
      <c r="H5466" s="196"/>
      <c r="I5466" s="196"/>
      <c r="J5466" s="196"/>
      <c r="K5466" s="196"/>
      <c r="L5466" s="197"/>
    </row>
    <row r="5467" spans="6:12">
      <c r="F5467" s="198"/>
      <c r="G5467" s="196"/>
      <c r="H5467" s="196"/>
      <c r="I5467" s="196"/>
      <c r="J5467" s="196"/>
      <c r="K5467" s="196"/>
      <c r="L5467" s="197"/>
    </row>
    <row r="5468" spans="6:12">
      <c r="F5468" s="198"/>
      <c r="G5468" s="196"/>
      <c r="H5468" s="196"/>
      <c r="I5468" s="196"/>
      <c r="J5468" s="196"/>
      <c r="K5468" s="196"/>
      <c r="L5468" s="197"/>
    </row>
    <row r="5469" spans="6:12">
      <c r="F5469" s="198"/>
      <c r="G5469" s="196"/>
      <c r="H5469" s="196"/>
      <c r="I5469" s="196"/>
      <c r="J5469" s="196"/>
      <c r="K5469" s="196"/>
      <c r="L5469" s="197"/>
    </row>
    <row r="5470" spans="6:12">
      <c r="F5470" s="198"/>
      <c r="G5470" s="196"/>
      <c r="H5470" s="196"/>
      <c r="I5470" s="196"/>
      <c r="J5470" s="196"/>
      <c r="K5470" s="196"/>
      <c r="L5470" s="197"/>
    </row>
    <row r="5471" spans="6:12">
      <c r="F5471" s="198"/>
      <c r="G5471" s="196"/>
      <c r="H5471" s="196"/>
      <c r="I5471" s="196"/>
      <c r="J5471" s="196"/>
      <c r="K5471" s="196"/>
      <c r="L5471" s="197"/>
    </row>
    <row r="5472" spans="6:12">
      <c r="F5472" s="198"/>
      <c r="G5472" s="196"/>
      <c r="H5472" s="196"/>
      <c r="I5472" s="196"/>
      <c r="J5472" s="196"/>
      <c r="K5472" s="196"/>
      <c r="L5472" s="197"/>
    </row>
    <row r="5473" spans="6:12">
      <c r="F5473" s="198"/>
      <c r="G5473" s="196"/>
      <c r="H5473" s="196"/>
      <c r="I5473" s="196"/>
      <c r="J5473" s="196"/>
      <c r="K5473" s="196"/>
      <c r="L5473" s="197"/>
    </row>
    <row r="5474" spans="6:12">
      <c r="F5474" s="198"/>
      <c r="G5474" s="196"/>
      <c r="H5474" s="196"/>
      <c r="I5474" s="196"/>
      <c r="J5474" s="196"/>
      <c r="K5474" s="196"/>
      <c r="L5474" s="197"/>
    </row>
    <row r="5475" spans="6:12">
      <c r="F5475" s="198"/>
      <c r="G5475" s="196"/>
      <c r="H5475" s="196"/>
      <c r="I5475" s="196"/>
      <c r="J5475" s="196"/>
      <c r="K5475" s="196"/>
      <c r="L5475" s="197"/>
    </row>
    <row r="5476" spans="6:12">
      <c r="F5476" s="198"/>
      <c r="G5476" s="196"/>
      <c r="H5476" s="196"/>
      <c r="I5476" s="196"/>
      <c r="J5476" s="196"/>
      <c r="K5476" s="196"/>
      <c r="L5476" s="197"/>
    </row>
    <row r="5477" spans="6:12">
      <c r="F5477" s="198"/>
      <c r="G5477" s="196"/>
      <c r="H5477" s="196"/>
      <c r="I5477" s="196"/>
      <c r="J5477" s="196"/>
      <c r="K5477" s="196"/>
      <c r="L5477" s="197"/>
    </row>
    <row r="5478" spans="6:12">
      <c r="F5478" s="198"/>
      <c r="G5478" s="196"/>
      <c r="H5478" s="196"/>
      <c r="I5478" s="196"/>
      <c r="J5478" s="196"/>
      <c r="K5478" s="196"/>
      <c r="L5478" s="197"/>
    </row>
    <row r="5479" spans="6:12">
      <c r="F5479" s="198"/>
      <c r="G5479" s="196"/>
      <c r="H5479" s="196"/>
      <c r="I5479" s="196"/>
      <c r="J5479" s="196"/>
      <c r="K5479" s="196"/>
      <c r="L5479" s="197"/>
    </row>
    <row r="5480" spans="6:12">
      <c r="F5480" s="198"/>
      <c r="G5480" s="196"/>
      <c r="H5480" s="196"/>
      <c r="I5480" s="196"/>
      <c r="J5480" s="196"/>
      <c r="K5480" s="196"/>
      <c r="L5480" s="197"/>
    </row>
    <row r="5481" spans="6:12">
      <c r="F5481" s="198"/>
      <c r="G5481" s="196"/>
      <c r="H5481" s="196"/>
      <c r="I5481" s="196"/>
      <c r="J5481" s="196"/>
      <c r="K5481" s="196"/>
      <c r="L5481" s="197"/>
    </row>
    <row r="5482" spans="6:12">
      <c r="F5482" s="198"/>
      <c r="G5482" s="196"/>
      <c r="H5482" s="196"/>
      <c r="I5482" s="196"/>
      <c r="J5482" s="196"/>
      <c r="K5482" s="196"/>
      <c r="L5482" s="197"/>
    </row>
    <row r="5483" spans="6:12">
      <c r="F5483" s="198"/>
      <c r="G5483" s="196"/>
      <c r="H5483" s="196"/>
      <c r="I5483" s="196"/>
      <c r="J5483" s="196"/>
      <c r="K5483" s="196"/>
      <c r="L5483" s="197"/>
    </row>
    <row r="5484" spans="6:12">
      <c r="F5484" s="198"/>
      <c r="G5484" s="196"/>
      <c r="H5484" s="196"/>
      <c r="I5484" s="196"/>
      <c r="J5484" s="196"/>
      <c r="K5484" s="196"/>
      <c r="L5484" s="197"/>
    </row>
    <row r="5485" spans="6:12">
      <c r="F5485" s="198"/>
      <c r="G5485" s="196"/>
      <c r="H5485" s="196"/>
      <c r="I5485" s="196"/>
      <c r="J5485" s="196"/>
      <c r="K5485" s="196"/>
      <c r="L5485" s="197"/>
    </row>
    <row r="5486" spans="6:12">
      <c r="F5486" s="198"/>
      <c r="G5486" s="196"/>
      <c r="H5486" s="196"/>
      <c r="I5486" s="196"/>
      <c r="J5486" s="196"/>
      <c r="K5486" s="196"/>
      <c r="L5486" s="197"/>
    </row>
    <row r="5487" spans="6:12">
      <c r="F5487" s="198"/>
      <c r="G5487" s="196"/>
      <c r="H5487" s="196"/>
      <c r="I5487" s="196"/>
      <c r="J5487" s="196"/>
      <c r="K5487" s="196"/>
      <c r="L5487" s="197"/>
    </row>
    <row r="5488" spans="6:12">
      <c r="F5488" s="198"/>
      <c r="G5488" s="196"/>
      <c r="H5488" s="196"/>
      <c r="I5488" s="196"/>
      <c r="J5488" s="196"/>
      <c r="K5488" s="196"/>
      <c r="L5488" s="197"/>
    </row>
    <row r="5489" spans="6:12">
      <c r="F5489" s="198"/>
      <c r="G5489" s="196"/>
      <c r="H5489" s="196"/>
      <c r="I5489" s="196"/>
      <c r="J5489" s="196"/>
      <c r="K5489" s="196"/>
      <c r="L5489" s="197"/>
    </row>
    <row r="5490" spans="6:12">
      <c r="F5490" s="198"/>
      <c r="G5490" s="196"/>
      <c r="H5490" s="196"/>
      <c r="I5490" s="196"/>
      <c r="J5490" s="196"/>
      <c r="K5490" s="196"/>
      <c r="L5490" s="197"/>
    </row>
    <row r="5491" spans="6:12">
      <c r="F5491" s="198"/>
      <c r="G5491" s="196"/>
      <c r="H5491" s="196"/>
      <c r="I5491" s="196"/>
      <c r="J5491" s="196"/>
      <c r="K5491" s="196"/>
      <c r="L5491" s="197"/>
    </row>
    <row r="5492" spans="6:12">
      <c r="F5492" s="198"/>
      <c r="G5492" s="196"/>
      <c r="H5492" s="196"/>
      <c r="I5492" s="196"/>
      <c r="J5492" s="196"/>
      <c r="K5492" s="196"/>
      <c r="L5492" s="197"/>
    </row>
    <row r="5493" spans="6:12">
      <c r="F5493" s="198"/>
      <c r="G5493" s="196"/>
      <c r="H5493" s="196"/>
      <c r="I5493" s="196"/>
      <c r="J5493" s="196"/>
      <c r="K5493" s="196"/>
      <c r="L5493" s="197"/>
    </row>
    <row r="5494" spans="6:12">
      <c r="F5494" s="198"/>
      <c r="G5494" s="196"/>
      <c r="H5494" s="196"/>
      <c r="I5494" s="196"/>
      <c r="J5494" s="196"/>
      <c r="K5494" s="196"/>
      <c r="L5494" s="197"/>
    </row>
    <row r="5495" spans="6:12">
      <c r="F5495" s="198"/>
      <c r="G5495" s="196"/>
      <c r="H5495" s="196"/>
      <c r="I5495" s="196"/>
      <c r="J5495" s="196"/>
      <c r="K5495" s="196"/>
      <c r="L5495" s="197"/>
    </row>
    <row r="5496" spans="6:12">
      <c r="F5496" s="198"/>
      <c r="G5496" s="196"/>
      <c r="H5496" s="196"/>
      <c r="I5496" s="196"/>
      <c r="J5496" s="196"/>
      <c r="K5496" s="196"/>
      <c r="L5496" s="197"/>
    </row>
    <row r="5497" spans="6:12">
      <c r="F5497" s="198"/>
      <c r="G5497" s="196"/>
      <c r="H5497" s="196"/>
      <c r="I5497" s="196"/>
      <c r="J5497" s="196"/>
      <c r="K5497" s="196"/>
      <c r="L5497" s="197"/>
    </row>
    <row r="5498" spans="6:12">
      <c r="F5498" s="198"/>
      <c r="G5498" s="196"/>
      <c r="H5498" s="196"/>
      <c r="I5498" s="196"/>
      <c r="J5498" s="196"/>
      <c r="K5498" s="196"/>
      <c r="L5498" s="197"/>
    </row>
    <row r="5499" spans="6:12">
      <c r="F5499" s="198"/>
      <c r="G5499" s="196"/>
      <c r="H5499" s="196"/>
      <c r="I5499" s="196"/>
      <c r="J5499" s="196"/>
      <c r="K5499" s="196"/>
      <c r="L5499" s="197"/>
    </row>
    <row r="5500" spans="6:12">
      <c r="F5500" s="198"/>
      <c r="G5500" s="196"/>
      <c r="H5500" s="196"/>
      <c r="I5500" s="196"/>
      <c r="J5500" s="196"/>
      <c r="K5500" s="196"/>
      <c r="L5500" s="197"/>
    </row>
    <row r="5501" spans="6:12">
      <c r="F5501" s="198"/>
      <c r="G5501" s="196"/>
      <c r="H5501" s="196"/>
      <c r="I5501" s="196"/>
      <c r="J5501" s="196"/>
      <c r="K5501" s="196"/>
      <c r="L5501" s="197"/>
    </row>
    <row r="5502" spans="6:12">
      <c r="F5502" s="198"/>
      <c r="G5502" s="196"/>
      <c r="H5502" s="196"/>
      <c r="I5502" s="196"/>
      <c r="J5502" s="196"/>
      <c r="K5502" s="196"/>
      <c r="L5502" s="197"/>
    </row>
    <row r="5503" spans="6:12">
      <c r="F5503" s="198"/>
      <c r="G5503" s="196"/>
      <c r="H5503" s="196"/>
      <c r="I5503" s="196"/>
      <c r="J5503" s="196"/>
      <c r="K5503" s="196"/>
      <c r="L5503" s="197"/>
    </row>
    <row r="5504" spans="6:12">
      <c r="F5504" s="198"/>
      <c r="G5504" s="196"/>
      <c r="H5504" s="196"/>
      <c r="I5504" s="196"/>
      <c r="J5504" s="196"/>
      <c r="K5504" s="196"/>
      <c r="L5504" s="197"/>
    </row>
    <row r="5505" spans="6:12">
      <c r="F5505" s="198"/>
      <c r="G5505" s="196"/>
      <c r="H5505" s="196"/>
      <c r="I5505" s="196"/>
      <c r="J5505" s="196"/>
      <c r="K5505" s="196"/>
      <c r="L5505" s="197"/>
    </row>
    <row r="5506" spans="6:12">
      <c r="F5506" s="198"/>
      <c r="G5506" s="196"/>
      <c r="H5506" s="196"/>
      <c r="I5506" s="196"/>
      <c r="J5506" s="196"/>
      <c r="K5506" s="196"/>
      <c r="L5506" s="197"/>
    </row>
    <row r="5507" spans="6:12">
      <c r="F5507" s="198"/>
      <c r="G5507" s="196"/>
      <c r="H5507" s="196"/>
      <c r="I5507" s="196"/>
      <c r="J5507" s="196"/>
      <c r="K5507" s="196"/>
      <c r="L5507" s="197"/>
    </row>
    <row r="5508" spans="6:12">
      <c r="F5508" s="198"/>
      <c r="G5508" s="196"/>
      <c r="H5508" s="196"/>
      <c r="I5508" s="196"/>
      <c r="J5508" s="196"/>
      <c r="K5508" s="196"/>
      <c r="L5508" s="197"/>
    </row>
    <row r="5509" spans="6:12">
      <c r="F5509" s="198"/>
      <c r="G5509" s="196"/>
      <c r="H5509" s="196"/>
      <c r="I5509" s="196"/>
      <c r="J5509" s="196"/>
      <c r="K5509" s="196"/>
      <c r="L5509" s="197"/>
    </row>
    <row r="5510" spans="6:12">
      <c r="F5510" s="198"/>
      <c r="G5510" s="196"/>
      <c r="H5510" s="196"/>
      <c r="I5510" s="196"/>
      <c r="J5510" s="196"/>
      <c r="K5510" s="196"/>
      <c r="L5510" s="197"/>
    </row>
    <row r="5511" spans="6:12">
      <c r="F5511" s="198"/>
      <c r="G5511" s="196"/>
      <c r="H5511" s="196"/>
      <c r="I5511" s="196"/>
      <c r="J5511" s="196"/>
      <c r="K5511" s="196"/>
      <c r="L5511" s="197"/>
    </row>
    <row r="5512" spans="6:12">
      <c r="F5512" s="198"/>
      <c r="G5512" s="196"/>
      <c r="H5512" s="196"/>
      <c r="I5512" s="196"/>
      <c r="J5512" s="196"/>
      <c r="K5512" s="196"/>
      <c r="L5512" s="197"/>
    </row>
    <row r="5513" spans="6:12">
      <c r="F5513" s="198"/>
      <c r="G5513" s="196"/>
      <c r="H5513" s="196"/>
      <c r="I5513" s="196"/>
      <c r="J5513" s="196"/>
      <c r="K5513" s="196"/>
      <c r="L5513" s="197"/>
    </row>
    <row r="5514" spans="6:12">
      <c r="F5514" s="198"/>
      <c r="G5514" s="196"/>
      <c r="H5514" s="196"/>
      <c r="I5514" s="196"/>
      <c r="J5514" s="196"/>
      <c r="K5514" s="196"/>
      <c r="L5514" s="197"/>
    </row>
    <row r="5515" spans="6:12">
      <c r="F5515" s="198"/>
      <c r="G5515" s="196"/>
      <c r="H5515" s="196"/>
      <c r="I5515" s="196"/>
      <c r="J5515" s="196"/>
      <c r="K5515" s="196"/>
      <c r="L5515" s="197"/>
    </row>
    <row r="5516" spans="6:12">
      <c r="F5516" s="198"/>
      <c r="G5516" s="196"/>
      <c r="H5516" s="196"/>
      <c r="I5516" s="196"/>
      <c r="J5516" s="196"/>
      <c r="K5516" s="196"/>
      <c r="L5516" s="197"/>
    </row>
    <row r="5517" spans="6:12">
      <c r="F5517" s="198"/>
      <c r="G5517" s="196"/>
      <c r="H5517" s="196"/>
      <c r="I5517" s="196"/>
      <c r="J5517" s="196"/>
      <c r="K5517" s="196"/>
      <c r="L5517" s="197"/>
    </row>
    <row r="5518" spans="6:12">
      <c r="F5518" s="198"/>
      <c r="G5518" s="196"/>
      <c r="H5518" s="196"/>
      <c r="I5518" s="196"/>
      <c r="J5518" s="196"/>
      <c r="K5518" s="196"/>
      <c r="L5518" s="197"/>
    </row>
    <row r="5519" spans="6:12">
      <c r="F5519" s="198"/>
      <c r="G5519" s="196"/>
      <c r="H5519" s="196"/>
      <c r="I5519" s="196"/>
      <c r="J5519" s="196"/>
      <c r="K5519" s="196"/>
      <c r="L5519" s="197"/>
    </row>
    <row r="5520" spans="6:12">
      <c r="F5520" s="198"/>
      <c r="G5520" s="196"/>
      <c r="H5520" s="196"/>
      <c r="I5520" s="196"/>
      <c r="J5520" s="196"/>
      <c r="K5520" s="196"/>
      <c r="L5520" s="197"/>
    </row>
    <row r="5521" spans="6:12">
      <c r="F5521" s="198"/>
      <c r="G5521" s="196"/>
      <c r="H5521" s="196"/>
      <c r="I5521" s="196"/>
      <c r="J5521" s="196"/>
      <c r="K5521" s="196"/>
      <c r="L5521" s="197"/>
    </row>
    <row r="5522" spans="6:12">
      <c r="F5522" s="198"/>
      <c r="G5522" s="196"/>
      <c r="H5522" s="196"/>
      <c r="I5522" s="196"/>
      <c r="J5522" s="196"/>
      <c r="K5522" s="196"/>
      <c r="L5522" s="197"/>
    </row>
    <row r="5523" spans="6:12">
      <c r="F5523" s="198"/>
      <c r="G5523" s="196"/>
      <c r="H5523" s="196"/>
      <c r="I5523" s="196"/>
      <c r="J5523" s="196"/>
      <c r="K5523" s="196"/>
      <c r="L5523" s="197"/>
    </row>
    <row r="5524" spans="6:12">
      <c r="F5524" s="198"/>
      <c r="G5524" s="196"/>
      <c r="H5524" s="196"/>
      <c r="I5524" s="196"/>
      <c r="J5524" s="196"/>
      <c r="K5524" s="196"/>
      <c r="L5524" s="197"/>
    </row>
    <row r="5525" spans="6:12">
      <c r="F5525" s="198"/>
      <c r="G5525" s="196"/>
      <c r="H5525" s="196"/>
      <c r="I5525" s="196"/>
      <c r="J5525" s="196"/>
      <c r="K5525" s="196"/>
      <c r="L5525" s="197"/>
    </row>
    <row r="5526" spans="6:12">
      <c r="F5526" s="198"/>
      <c r="G5526" s="196"/>
      <c r="H5526" s="196"/>
      <c r="I5526" s="196"/>
      <c r="J5526" s="196"/>
      <c r="K5526" s="196"/>
      <c r="L5526" s="197"/>
    </row>
    <row r="5527" spans="6:12">
      <c r="F5527" s="198"/>
      <c r="G5527" s="196"/>
      <c r="H5527" s="196"/>
      <c r="I5527" s="196"/>
      <c r="J5527" s="196"/>
      <c r="K5527" s="196"/>
      <c r="L5527" s="197"/>
    </row>
    <row r="5528" spans="6:12">
      <c r="F5528" s="198"/>
      <c r="G5528" s="196"/>
      <c r="H5528" s="196"/>
      <c r="I5528" s="196"/>
      <c r="J5528" s="196"/>
      <c r="K5528" s="196"/>
      <c r="L5528" s="197"/>
    </row>
    <row r="5529" spans="6:12">
      <c r="F5529" s="198"/>
      <c r="G5529" s="196"/>
      <c r="H5529" s="196"/>
      <c r="I5529" s="196"/>
      <c r="J5529" s="196"/>
      <c r="K5529" s="196"/>
      <c r="L5529" s="197"/>
    </row>
    <row r="5530" spans="6:12">
      <c r="F5530" s="198"/>
      <c r="G5530" s="196"/>
      <c r="H5530" s="196"/>
      <c r="I5530" s="196"/>
      <c r="J5530" s="196"/>
      <c r="K5530" s="196"/>
      <c r="L5530" s="197"/>
    </row>
    <row r="5531" spans="6:12">
      <c r="F5531" s="198"/>
      <c r="G5531" s="196"/>
      <c r="H5531" s="196"/>
      <c r="I5531" s="196"/>
      <c r="J5531" s="196"/>
      <c r="K5531" s="196"/>
      <c r="L5531" s="197"/>
    </row>
    <row r="5532" spans="6:12">
      <c r="F5532" s="198"/>
      <c r="G5532" s="196"/>
      <c r="H5532" s="196"/>
      <c r="I5532" s="196"/>
      <c r="J5532" s="196"/>
      <c r="K5532" s="196"/>
      <c r="L5532" s="197"/>
    </row>
    <row r="5533" spans="6:12">
      <c r="F5533" s="198"/>
      <c r="G5533" s="196"/>
      <c r="H5533" s="196"/>
      <c r="I5533" s="196"/>
      <c r="J5533" s="196"/>
      <c r="K5533" s="196"/>
      <c r="L5533" s="197"/>
    </row>
    <row r="5534" spans="6:12">
      <c r="F5534" s="198"/>
      <c r="G5534" s="196"/>
      <c r="H5534" s="196"/>
      <c r="I5534" s="196"/>
      <c r="J5534" s="196"/>
      <c r="K5534" s="196"/>
      <c r="L5534" s="197"/>
    </row>
    <row r="5535" spans="6:12">
      <c r="F5535" s="198"/>
      <c r="G5535" s="196"/>
      <c r="H5535" s="196"/>
      <c r="I5535" s="196"/>
      <c r="J5535" s="196"/>
      <c r="K5535" s="196"/>
      <c r="L5535" s="197"/>
    </row>
    <row r="5536" spans="6:12">
      <c r="F5536" s="198"/>
      <c r="G5536" s="196"/>
      <c r="H5536" s="196"/>
      <c r="I5536" s="196"/>
      <c r="J5536" s="196"/>
      <c r="K5536" s="196"/>
      <c r="L5536" s="197"/>
    </row>
    <row r="5537" spans="6:12">
      <c r="F5537" s="198"/>
      <c r="G5537" s="196"/>
      <c r="H5537" s="196"/>
      <c r="I5537" s="196"/>
      <c r="J5537" s="196"/>
      <c r="K5537" s="196"/>
      <c r="L5537" s="197"/>
    </row>
    <row r="5538" spans="6:12">
      <c r="F5538" s="198"/>
      <c r="G5538" s="196"/>
      <c r="H5538" s="196"/>
      <c r="I5538" s="196"/>
      <c r="J5538" s="196"/>
      <c r="K5538" s="196"/>
      <c r="L5538" s="197"/>
    </row>
    <row r="5539" spans="6:12">
      <c r="F5539" s="198"/>
      <c r="G5539" s="196"/>
      <c r="H5539" s="196"/>
      <c r="I5539" s="196"/>
      <c r="J5539" s="196"/>
      <c r="K5539" s="196"/>
      <c r="L5539" s="197"/>
    </row>
    <row r="5540" spans="6:12">
      <c r="F5540" s="198"/>
      <c r="G5540" s="196"/>
      <c r="H5540" s="196"/>
      <c r="I5540" s="196"/>
      <c r="J5540" s="196"/>
      <c r="K5540" s="196"/>
      <c r="L5540" s="197"/>
    </row>
    <row r="5541" spans="6:12">
      <c r="F5541" s="198"/>
      <c r="G5541" s="196"/>
      <c r="H5541" s="196"/>
      <c r="I5541" s="196"/>
      <c r="J5541" s="196"/>
      <c r="K5541" s="196"/>
      <c r="L5541" s="197"/>
    </row>
    <row r="5542" spans="6:12">
      <c r="F5542" s="198"/>
      <c r="G5542" s="196"/>
      <c r="H5542" s="196"/>
      <c r="I5542" s="196"/>
      <c r="J5542" s="196"/>
      <c r="K5542" s="196"/>
      <c r="L5542" s="197"/>
    </row>
    <row r="5543" spans="6:12">
      <c r="F5543" s="198"/>
      <c r="G5543" s="196"/>
      <c r="H5543" s="196"/>
      <c r="I5543" s="196"/>
      <c r="J5543" s="196"/>
      <c r="K5543" s="196"/>
      <c r="L5543" s="197"/>
    </row>
    <row r="5544" spans="6:12">
      <c r="F5544" s="198"/>
      <c r="G5544" s="196"/>
      <c r="H5544" s="196"/>
      <c r="I5544" s="196"/>
      <c r="J5544" s="196"/>
      <c r="K5544" s="196"/>
      <c r="L5544" s="197"/>
    </row>
    <row r="5545" spans="6:12">
      <c r="F5545" s="198"/>
      <c r="G5545" s="196"/>
      <c r="H5545" s="196"/>
      <c r="I5545" s="196"/>
      <c r="J5545" s="196"/>
      <c r="K5545" s="196"/>
      <c r="L5545" s="197"/>
    </row>
    <row r="5546" spans="6:12">
      <c r="F5546" s="198"/>
      <c r="G5546" s="196"/>
      <c r="H5546" s="196"/>
      <c r="I5546" s="196"/>
      <c r="J5546" s="196"/>
      <c r="K5546" s="196"/>
      <c r="L5546" s="197"/>
    </row>
    <row r="5547" spans="6:12">
      <c r="F5547" s="198"/>
      <c r="G5547" s="196"/>
      <c r="H5547" s="196"/>
      <c r="I5547" s="196"/>
      <c r="J5547" s="196"/>
      <c r="K5547" s="196"/>
      <c r="L5547" s="197"/>
    </row>
    <row r="5548" spans="6:12">
      <c r="F5548" s="198"/>
      <c r="G5548" s="196"/>
      <c r="H5548" s="196"/>
      <c r="I5548" s="196"/>
      <c r="J5548" s="196"/>
      <c r="K5548" s="196"/>
      <c r="L5548" s="197"/>
    </row>
    <row r="5549" spans="6:12">
      <c r="F5549" s="198"/>
      <c r="G5549" s="196"/>
      <c r="H5549" s="196"/>
      <c r="I5549" s="196"/>
      <c r="J5549" s="196"/>
      <c r="K5549" s="196"/>
      <c r="L5549" s="197"/>
    </row>
    <row r="5550" spans="6:12">
      <c r="F5550" s="198"/>
      <c r="G5550" s="196"/>
      <c r="H5550" s="196"/>
      <c r="I5550" s="196"/>
      <c r="J5550" s="196"/>
      <c r="K5550" s="196"/>
      <c r="L5550" s="197"/>
    </row>
    <row r="5551" spans="6:12">
      <c r="F5551" s="198"/>
      <c r="G5551" s="196"/>
      <c r="H5551" s="196"/>
      <c r="I5551" s="196"/>
      <c r="J5551" s="196"/>
      <c r="K5551" s="196"/>
      <c r="L5551" s="197"/>
    </row>
    <row r="5552" spans="6:12">
      <c r="F5552" s="198"/>
      <c r="G5552" s="196"/>
      <c r="H5552" s="196"/>
      <c r="I5552" s="196"/>
      <c r="J5552" s="196"/>
      <c r="K5552" s="196"/>
      <c r="L5552" s="197"/>
    </row>
    <row r="5553" spans="6:12">
      <c r="F5553" s="198"/>
      <c r="G5553" s="196"/>
      <c r="H5553" s="196"/>
      <c r="I5553" s="196"/>
      <c r="J5553" s="196"/>
      <c r="K5553" s="196"/>
      <c r="L5553" s="197"/>
    </row>
    <row r="5554" spans="6:12">
      <c r="F5554" s="198"/>
      <c r="G5554" s="196"/>
      <c r="H5554" s="196"/>
      <c r="I5554" s="196"/>
      <c r="J5554" s="196"/>
      <c r="K5554" s="196"/>
      <c r="L5554" s="197"/>
    </row>
    <row r="5555" spans="6:12">
      <c r="F5555" s="198"/>
      <c r="G5555" s="196"/>
      <c r="H5555" s="196"/>
      <c r="I5555" s="196"/>
      <c r="J5555" s="196"/>
      <c r="K5555" s="196"/>
      <c r="L5555" s="197"/>
    </row>
    <row r="5556" spans="6:12">
      <c r="F5556" s="198"/>
      <c r="G5556" s="196"/>
      <c r="H5556" s="196"/>
      <c r="I5556" s="196"/>
      <c r="J5556" s="196"/>
      <c r="K5556" s="196"/>
      <c r="L5556" s="197"/>
    </row>
    <row r="5557" spans="6:12">
      <c r="F5557" s="198"/>
      <c r="G5557" s="196"/>
      <c r="H5557" s="196"/>
      <c r="I5557" s="196"/>
      <c r="J5557" s="196"/>
      <c r="K5557" s="196"/>
      <c r="L5557" s="197"/>
    </row>
    <row r="5558" spans="6:12">
      <c r="F5558" s="198"/>
      <c r="G5558" s="196"/>
      <c r="H5558" s="196"/>
      <c r="I5558" s="196"/>
      <c r="J5558" s="196"/>
      <c r="K5558" s="196"/>
      <c r="L5558" s="197"/>
    </row>
    <row r="5559" spans="6:12">
      <c r="F5559" s="198"/>
      <c r="G5559" s="196"/>
      <c r="H5559" s="196"/>
      <c r="I5559" s="196"/>
      <c r="J5559" s="196"/>
      <c r="K5559" s="196"/>
      <c r="L5559" s="197"/>
    </row>
    <row r="5560" spans="6:12">
      <c r="F5560" s="198"/>
      <c r="G5560" s="196"/>
      <c r="H5560" s="196"/>
      <c r="I5560" s="196"/>
      <c r="J5560" s="196"/>
      <c r="K5560" s="196"/>
      <c r="L5560" s="197"/>
    </row>
    <row r="5561" spans="6:12">
      <c r="F5561" s="198"/>
      <c r="G5561" s="196"/>
      <c r="H5561" s="196"/>
      <c r="I5561" s="196"/>
      <c r="J5561" s="196"/>
      <c r="K5561" s="196"/>
      <c r="L5561" s="197"/>
    </row>
    <row r="5562" spans="6:12">
      <c r="F5562" s="198"/>
      <c r="G5562" s="196"/>
      <c r="H5562" s="196"/>
      <c r="I5562" s="196"/>
      <c r="J5562" s="196"/>
      <c r="K5562" s="196"/>
      <c r="L5562" s="197"/>
    </row>
    <row r="5563" spans="6:12">
      <c r="F5563" s="198"/>
      <c r="G5563" s="196"/>
      <c r="H5563" s="196"/>
      <c r="I5563" s="196"/>
      <c r="J5563" s="196"/>
      <c r="K5563" s="196"/>
      <c r="L5563" s="197"/>
    </row>
    <row r="5564" spans="6:12">
      <c r="F5564" s="198"/>
      <c r="G5564" s="196"/>
      <c r="H5564" s="196"/>
      <c r="I5564" s="196"/>
      <c r="J5564" s="196"/>
      <c r="K5564" s="196"/>
      <c r="L5564" s="197"/>
    </row>
    <row r="5565" spans="6:12">
      <c r="F5565" s="198"/>
      <c r="G5565" s="196"/>
      <c r="H5565" s="196"/>
      <c r="I5565" s="196"/>
      <c r="J5565" s="196"/>
      <c r="K5565" s="196"/>
      <c r="L5565" s="197"/>
    </row>
    <row r="5566" spans="6:12">
      <c r="F5566" s="198"/>
      <c r="G5566" s="196"/>
      <c r="H5566" s="196"/>
      <c r="I5566" s="196"/>
      <c r="J5566" s="196"/>
      <c r="K5566" s="196"/>
      <c r="L5566" s="197"/>
    </row>
    <row r="5567" spans="6:12">
      <c r="F5567" s="198"/>
      <c r="G5567" s="196"/>
      <c r="H5567" s="196"/>
      <c r="I5567" s="196"/>
      <c r="J5567" s="196"/>
      <c r="K5567" s="196"/>
      <c r="L5567" s="197"/>
    </row>
    <row r="5568" spans="6:12">
      <c r="F5568" s="198"/>
      <c r="G5568" s="196"/>
      <c r="H5568" s="196"/>
      <c r="I5568" s="196"/>
      <c r="J5568" s="196"/>
      <c r="K5568" s="196"/>
      <c r="L5568" s="197"/>
    </row>
    <row r="5569" spans="6:12">
      <c r="F5569" s="198"/>
      <c r="G5569" s="196"/>
      <c r="H5569" s="196"/>
      <c r="I5569" s="196"/>
      <c r="J5569" s="196"/>
      <c r="K5569" s="196"/>
      <c r="L5569" s="197"/>
    </row>
    <row r="5570" spans="6:12">
      <c r="F5570" s="198"/>
      <c r="G5570" s="196"/>
      <c r="H5570" s="196"/>
      <c r="I5570" s="196"/>
      <c r="J5570" s="196"/>
      <c r="K5570" s="196"/>
      <c r="L5570" s="197"/>
    </row>
    <row r="5571" spans="6:12">
      <c r="F5571" s="198"/>
      <c r="G5571" s="196"/>
      <c r="H5571" s="196"/>
      <c r="I5571" s="196"/>
      <c r="J5571" s="196"/>
      <c r="K5571" s="196"/>
      <c r="L5571" s="197"/>
    </row>
    <row r="5572" spans="6:12">
      <c r="F5572" s="198"/>
      <c r="G5572" s="196"/>
      <c r="H5572" s="196"/>
      <c r="I5572" s="196"/>
      <c r="J5572" s="196"/>
      <c r="K5572" s="196"/>
      <c r="L5572" s="197"/>
    </row>
    <row r="5573" spans="6:12">
      <c r="F5573" s="198"/>
      <c r="G5573" s="196"/>
      <c r="H5573" s="196"/>
      <c r="I5573" s="196"/>
      <c r="J5573" s="196"/>
      <c r="K5573" s="196"/>
      <c r="L5573" s="197"/>
    </row>
    <row r="5574" spans="6:12">
      <c r="F5574" s="198"/>
      <c r="G5574" s="196"/>
      <c r="H5574" s="196"/>
      <c r="I5574" s="196"/>
      <c r="J5574" s="196"/>
      <c r="K5574" s="196"/>
      <c r="L5574" s="197"/>
    </row>
    <row r="5575" spans="6:12">
      <c r="F5575" s="198"/>
      <c r="G5575" s="196"/>
      <c r="H5575" s="196"/>
      <c r="I5575" s="196"/>
      <c r="J5575" s="196"/>
      <c r="K5575" s="196"/>
      <c r="L5575" s="197"/>
    </row>
    <row r="5576" spans="6:12">
      <c r="F5576" s="198"/>
      <c r="G5576" s="196"/>
      <c r="H5576" s="196"/>
      <c r="I5576" s="196"/>
      <c r="J5576" s="196"/>
      <c r="K5576" s="196"/>
      <c r="L5576" s="197"/>
    </row>
    <row r="5577" spans="6:12">
      <c r="F5577" s="198"/>
      <c r="G5577" s="196"/>
      <c r="H5577" s="196"/>
      <c r="I5577" s="196"/>
      <c r="J5577" s="196"/>
      <c r="K5577" s="196"/>
      <c r="L5577" s="197"/>
    </row>
    <row r="5578" spans="6:12">
      <c r="F5578" s="198"/>
      <c r="G5578" s="196"/>
      <c r="H5578" s="196"/>
      <c r="I5578" s="196"/>
      <c r="J5578" s="196"/>
      <c r="K5578" s="196"/>
      <c r="L5578" s="197"/>
    </row>
    <row r="5579" spans="6:12">
      <c r="F5579" s="198"/>
      <c r="G5579" s="196"/>
      <c r="H5579" s="196"/>
      <c r="I5579" s="196"/>
      <c r="J5579" s="196"/>
      <c r="K5579" s="196"/>
      <c r="L5579" s="197"/>
    </row>
    <row r="5580" spans="6:12">
      <c r="F5580" s="198"/>
      <c r="G5580" s="196"/>
      <c r="H5580" s="196"/>
      <c r="I5580" s="196"/>
      <c r="J5580" s="196"/>
      <c r="K5580" s="196"/>
      <c r="L5580" s="197"/>
    </row>
    <row r="5581" spans="6:12">
      <c r="F5581" s="198"/>
      <c r="G5581" s="196"/>
      <c r="H5581" s="196"/>
      <c r="I5581" s="196"/>
      <c r="J5581" s="196"/>
      <c r="K5581" s="196"/>
      <c r="L5581" s="197"/>
    </row>
    <row r="5582" spans="6:12">
      <c r="F5582" s="198"/>
      <c r="G5582" s="196"/>
      <c r="H5582" s="196"/>
      <c r="I5582" s="196"/>
      <c r="J5582" s="196"/>
      <c r="K5582" s="196"/>
      <c r="L5582" s="197"/>
    </row>
    <row r="5583" spans="6:12">
      <c r="F5583" s="198"/>
      <c r="G5583" s="196"/>
      <c r="H5583" s="196"/>
      <c r="I5583" s="196"/>
      <c r="J5583" s="196"/>
      <c r="K5583" s="196"/>
      <c r="L5583" s="197"/>
    </row>
    <row r="5584" spans="6:12">
      <c r="F5584" s="198"/>
      <c r="G5584" s="196"/>
      <c r="H5584" s="196"/>
      <c r="I5584" s="196"/>
      <c r="J5584" s="196"/>
      <c r="K5584" s="196"/>
      <c r="L5584" s="197"/>
    </row>
    <row r="5585" spans="6:12">
      <c r="F5585" s="198"/>
      <c r="G5585" s="196"/>
      <c r="H5585" s="196"/>
      <c r="I5585" s="196"/>
      <c r="J5585" s="196"/>
      <c r="K5585" s="196"/>
      <c r="L5585" s="197"/>
    </row>
    <row r="5586" spans="6:12">
      <c r="F5586" s="198"/>
      <c r="G5586" s="196"/>
      <c r="H5586" s="196"/>
      <c r="I5586" s="196"/>
      <c r="J5586" s="196"/>
      <c r="K5586" s="196"/>
      <c r="L5586" s="197"/>
    </row>
    <row r="5587" spans="6:12">
      <c r="F5587" s="198"/>
      <c r="G5587" s="196"/>
      <c r="H5587" s="196"/>
      <c r="I5587" s="196"/>
      <c r="J5587" s="196"/>
      <c r="K5587" s="196"/>
      <c r="L5587" s="197"/>
    </row>
    <row r="5588" spans="6:12">
      <c r="F5588" s="198"/>
      <c r="G5588" s="196"/>
      <c r="H5588" s="196"/>
      <c r="I5588" s="196"/>
      <c r="J5588" s="196"/>
      <c r="K5588" s="196"/>
      <c r="L5588" s="197"/>
    </row>
    <row r="5589" spans="6:12">
      <c r="F5589" s="198"/>
      <c r="G5589" s="196"/>
      <c r="H5589" s="196"/>
      <c r="I5589" s="196"/>
      <c r="J5589" s="196"/>
      <c r="K5589" s="196"/>
      <c r="L5589" s="197"/>
    </row>
    <row r="5590" spans="6:12">
      <c r="F5590" s="198"/>
      <c r="G5590" s="196"/>
      <c r="H5590" s="196"/>
      <c r="I5590" s="196"/>
      <c r="J5590" s="196"/>
      <c r="K5590" s="196"/>
      <c r="L5590" s="197"/>
    </row>
    <row r="5591" spans="6:12">
      <c r="F5591" s="198"/>
      <c r="G5591" s="196"/>
      <c r="H5591" s="196"/>
      <c r="I5591" s="196"/>
      <c r="J5591" s="196"/>
      <c r="K5591" s="196"/>
      <c r="L5591" s="197"/>
    </row>
    <row r="5592" spans="6:12">
      <c r="F5592" s="198"/>
      <c r="G5592" s="196"/>
      <c r="H5592" s="196"/>
      <c r="I5592" s="196"/>
      <c r="J5592" s="196"/>
      <c r="K5592" s="196"/>
      <c r="L5592" s="197"/>
    </row>
    <row r="5593" spans="6:12">
      <c r="F5593" s="198"/>
      <c r="G5593" s="196"/>
      <c r="H5593" s="196"/>
      <c r="I5593" s="196"/>
      <c r="J5593" s="196"/>
      <c r="K5593" s="196"/>
      <c r="L5593" s="197"/>
    </row>
    <row r="5594" spans="6:12">
      <c r="F5594" s="198"/>
      <c r="G5594" s="196"/>
      <c r="H5594" s="196"/>
      <c r="I5594" s="196"/>
      <c r="J5594" s="196"/>
      <c r="K5594" s="196"/>
      <c r="L5594" s="197"/>
    </row>
    <row r="5595" spans="6:12">
      <c r="F5595" s="198"/>
      <c r="G5595" s="196"/>
      <c r="H5595" s="196"/>
      <c r="I5595" s="196"/>
      <c r="J5595" s="196"/>
      <c r="K5595" s="196"/>
      <c r="L5595" s="197"/>
    </row>
    <row r="5596" spans="6:12">
      <c r="F5596" s="198"/>
      <c r="G5596" s="196"/>
      <c r="H5596" s="196"/>
      <c r="I5596" s="196"/>
      <c r="J5596" s="196"/>
      <c r="K5596" s="196"/>
      <c r="L5596" s="197"/>
    </row>
    <row r="5597" spans="6:12">
      <c r="F5597" s="198"/>
      <c r="G5597" s="196"/>
      <c r="H5597" s="196"/>
      <c r="I5597" s="196"/>
      <c r="J5597" s="196"/>
      <c r="K5597" s="196"/>
      <c r="L5597" s="197"/>
    </row>
    <row r="5598" spans="6:12">
      <c r="F5598" s="198"/>
      <c r="G5598" s="196"/>
      <c r="H5598" s="196"/>
      <c r="I5598" s="196"/>
      <c r="J5598" s="196"/>
      <c r="K5598" s="196"/>
      <c r="L5598" s="197"/>
    </row>
    <row r="5599" spans="6:12">
      <c r="F5599" s="198"/>
      <c r="G5599" s="196"/>
      <c r="H5599" s="196"/>
      <c r="I5599" s="196"/>
      <c r="J5599" s="196"/>
      <c r="K5599" s="196"/>
      <c r="L5599" s="197"/>
    </row>
    <row r="5600" spans="6:12">
      <c r="F5600" s="198"/>
      <c r="G5600" s="196"/>
      <c r="H5600" s="196"/>
      <c r="I5600" s="196"/>
      <c r="J5600" s="196"/>
      <c r="K5600" s="196"/>
      <c r="L5600" s="197"/>
    </row>
    <row r="5601" spans="6:12">
      <c r="F5601" s="198"/>
      <c r="G5601" s="196"/>
      <c r="H5601" s="196"/>
      <c r="I5601" s="196"/>
      <c r="J5601" s="196"/>
      <c r="K5601" s="196"/>
      <c r="L5601" s="197"/>
    </row>
    <row r="5602" spans="6:12">
      <c r="F5602" s="198"/>
      <c r="G5602" s="196"/>
      <c r="H5602" s="196"/>
      <c r="I5602" s="196"/>
      <c r="J5602" s="196"/>
      <c r="K5602" s="196"/>
      <c r="L5602" s="197"/>
    </row>
    <row r="5603" spans="6:12">
      <c r="F5603" s="198"/>
      <c r="G5603" s="196"/>
      <c r="H5603" s="196"/>
      <c r="I5603" s="196"/>
      <c r="J5603" s="196"/>
      <c r="K5603" s="196"/>
      <c r="L5603" s="197"/>
    </row>
    <row r="5604" spans="6:12">
      <c r="F5604" s="198"/>
      <c r="G5604" s="196"/>
      <c r="H5604" s="196"/>
      <c r="I5604" s="196"/>
      <c r="J5604" s="196"/>
      <c r="K5604" s="196"/>
      <c r="L5604" s="197"/>
    </row>
    <row r="5605" spans="6:12">
      <c r="F5605" s="198"/>
      <c r="G5605" s="196"/>
      <c r="H5605" s="196"/>
      <c r="I5605" s="196"/>
      <c r="J5605" s="196"/>
      <c r="K5605" s="196"/>
      <c r="L5605" s="197"/>
    </row>
    <row r="5606" spans="6:12">
      <c r="F5606" s="198"/>
      <c r="G5606" s="196"/>
      <c r="H5606" s="196"/>
      <c r="I5606" s="196"/>
      <c r="J5606" s="196"/>
      <c r="K5606" s="196"/>
      <c r="L5606" s="197"/>
    </row>
    <row r="5607" spans="6:12">
      <c r="F5607" s="198"/>
      <c r="G5607" s="196"/>
      <c r="H5607" s="196"/>
      <c r="I5607" s="196"/>
      <c r="J5607" s="196"/>
      <c r="K5607" s="196"/>
      <c r="L5607" s="197"/>
    </row>
    <row r="5608" spans="6:12">
      <c r="F5608" s="198"/>
      <c r="G5608" s="196"/>
      <c r="H5608" s="196"/>
      <c r="I5608" s="196"/>
      <c r="J5608" s="196"/>
      <c r="K5608" s="196"/>
      <c r="L5608" s="197"/>
    </row>
    <row r="5609" spans="6:12">
      <c r="F5609" s="198"/>
      <c r="G5609" s="196"/>
      <c r="H5609" s="196"/>
      <c r="I5609" s="196"/>
      <c r="J5609" s="196"/>
      <c r="K5609" s="196"/>
      <c r="L5609" s="197"/>
    </row>
    <row r="5610" spans="6:12">
      <c r="F5610" s="198"/>
      <c r="G5610" s="196"/>
      <c r="H5610" s="196"/>
      <c r="I5610" s="196"/>
      <c r="J5610" s="196"/>
      <c r="K5610" s="196"/>
      <c r="L5610" s="197"/>
    </row>
    <row r="5611" spans="6:12">
      <c r="F5611" s="198"/>
      <c r="G5611" s="196"/>
      <c r="H5611" s="196"/>
      <c r="I5611" s="196"/>
      <c r="J5611" s="196"/>
      <c r="K5611" s="196"/>
      <c r="L5611" s="197"/>
    </row>
    <row r="5612" spans="6:12">
      <c r="F5612" s="198"/>
      <c r="G5612" s="196"/>
      <c r="H5612" s="196"/>
      <c r="I5612" s="196"/>
      <c r="J5612" s="196"/>
      <c r="K5612" s="196"/>
      <c r="L5612" s="197"/>
    </row>
    <row r="5613" spans="6:12">
      <c r="F5613" s="198"/>
      <c r="G5613" s="196"/>
      <c r="H5613" s="196"/>
      <c r="I5613" s="196"/>
      <c r="J5613" s="196"/>
      <c r="K5613" s="196"/>
      <c r="L5613" s="197"/>
    </row>
    <row r="5614" spans="6:12">
      <c r="F5614" s="198"/>
      <c r="G5614" s="196"/>
      <c r="H5614" s="196"/>
      <c r="I5614" s="196"/>
      <c r="J5614" s="196"/>
      <c r="K5614" s="196"/>
      <c r="L5614" s="197"/>
    </row>
    <row r="5615" spans="6:12">
      <c r="F5615" s="198"/>
      <c r="G5615" s="196"/>
      <c r="H5615" s="196"/>
      <c r="I5615" s="196"/>
      <c r="J5615" s="196"/>
      <c r="K5615" s="196"/>
      <c r="L5615" s="197"/>
    </row>
    <row r="5616" spans="6:12">
      <c r="F5616" s="198"/>
      <c r="G5616" s="196"/>
      <c r="H5616" s="196"/>
      <c r="I5616" s="196"/>
      <c r="J5616" s="196"/>
      <c r="K5616" s="196"/>
      <c r="L5616" s="197"/>
    </row>
    <row r="5617" spans="6:12">
      <c r="F5617" s="198"/>
      <c r="G5617" s="196"/>
      <c r="H5617" s="196"/>
      <c r="I5617" s="196"/>
      <c r="J5617" s="196"/>
      <c r="K5617" s="196"/>
      <c r="L5617" s="197"/>
    </row>
    <row r="5618" spans="6:12">
      <c r="F5618" s="198"/>
      <c r="G5618" s="196"/>
      <c r="H5618" s="196"/>
      <c r="I5618" s="196"/>
      <c r="J5618" s="196"/>
      <c r="K5618" s="196"/>
      <c r="L5618" s="197"/>
    </row>
    <row r="5619" spans="6:12">
      <c r="F5619" s="198"/>
      <c r="G5619" s="196"/>
      <c r="H5619" s="196"/>
      <c r="I5619" s="196"/>
      <c r="J5619" s="196"/>
      <c r="K5619" s="196"/>
      <c r="L5619" s="197"/>
    </row>
    <row r="5620" spans="6:12">
      <c r="F5620" s="198"/>
      <c r="G5620" s="196"/>
      <c r="H5620" s="196"/>
      <c r="I5620" s="196"/>
      <c r="J5620" s="196"/>
      <c r="K5620" s="196"/>
      <c r="L5620" s="197"/>
    </row>
    <row r="5621" spans="6:12">
      <c r="F5621" s="198"/>
      <c r="G5621" s="196"/>
      <c r="H5621" s="196"/>
      <c r="I5621" s="196"/>
      <c r="J5621" s="196"/>
      <c r="K5621" s="196"/>
      <c r="L5621" s="197"/>
    </row>
    <row r="5622" spans="6:12">
      <c r="F5622" s="198"/>
      <c r="G5622" s="196"/>
      <c r="H5622" s="196"/>
      <c r="I5622" s="196"/>
      <c r="J5622" s="196"/>
      <c r="K5622" s="196"/>
      <c r="L5622" s="197"/>
    </row>
    <row r="5623" spans="6:12">
      <c r="F5623" s="198"/>
      <c r="G5623" s="196"/>
      <c r="H5623" s="196"/>
      <c r="I5623" s="196"/>
      <c r="J5623" s="196"/>
      <c r="K5623" s="196"/>
      <c r="L5623" s="197"/>
    </row>
    <row r="5624" spans="6:12">
      <c r="F5624" s="198"/>
      <c r="G5624" s="196"/>
      <c r="H5624" s="196"/>
      <c r="I5624" s="196"/>
      <c r="J5624" s="196"/>
      <c r="K5624" s="196"/>
      <c r="L5624" s="197"/>
    </row>
    <row r="5625" spans="6:12">
      <c r="F5625" s="198"/>
      <c r="G5625" s="196"/>
      <c r="H5625" s="196"/>
      <c r="I5625" s="196"/>
      <c r="J5625" s="196"/>
      <c r="K5625" s="196"/>
      <c r="L5625" s="197"/>
    </row>
    <row r="5626" spans="6:12">
      <c r="F5626" s="198"/>
      <c r="G5626" s="196"/>
      <c r="H5626" s="196"/>
      <c r="I5626" s="196"/>
      <c r="J5626" s="196"/>
      <c r="K5626" s="196"/>
      <c r="L5626" s="197"/>
    </row>
    <row r="5627" spans="6:12">
      <c r="F5627" s="198"/>
      <c r="G5627" s="196"/>
      <c r="H5627" s="196"/>
      <c r="I5627" s="196"/>
      <c r="J5627" s="196"/>
      <c r="K5627" s="196"/>
      <c r="L5627" s="197"/>
    </row>
    <row r="5628" spans="6:12">
      <c r="F5628" s="198"/>
      <c r="G5628" s="196"/>
      <c r="H5628" s="196"/>
      <c r="I5628" s="196"/>
      <c r="J5628" s="196"/>
      <c r="K5628" s="196"/>
      <c r="L5628" s="197"/>
    </row>
    <row r="5629" spans="6:12">
      <c r="F5629" s="198"/>
      <c r="G5629" s="196"/>
      <c r="H5629" s="196"/>
      <c r="I5629" s="196"/>
      <c r="J5629" s="196"/>
      <c r="K5629" s="196"/>
      <c r="L5629" s="197"/>
    </row>
    <row r="5630" spans="6:12">
      <c r="F5630" s="198"/>
      <c r="G5630" s="196"/>
      <c r="H5630" s="196"/>
      <c r="I5630" s="196"/>
      <c r="J5630" s="196"/>
      <c r="K5630" s="196"/>
      <c r="L5630" s="197"/>
    </row>
    <row r="5631" spans="6:12">
      <c r="F5631" s="198"/>
      <c r="G5631" s="196"/>
      <c r="H5631" s="196"/>
      <c r="I5631" s="196"/>
      <c r="J5631" s="196"/>
      <c r="K5631" s="196"/>
      <c r="L5631" s="197"/>
    </row>
    <row r="5632" spans="6:12">
      <c r="F5632" s="198"/>
      <c r="G5632" s="196"/>
      <c r="H5632" s="196"/>
      <c r="I5632" s="196"/>
      <c r="J5632" s="196"/>
      <c r="K5632" s="196"/>
      <c r="L5632" s="197"/>
    </row>
    <row r="5633" spans="6:12">
      <c r="F5633" s="198"/>
      <c r="G5633" s="196"/>
      <c r="H5633" s="196"/>
      <c r="I5633" s="196"/>
      <c r="J5633" s="196"/>
      <c r="K5633" s="196"/>
      <c r="L5633" s="197"/>
    </row>
    <row r="5634" spans="6:12">
      <c r="F5634" s="198"/>
      <c r="G5634" s="196"/>
      <c r="H5634" s="196"/>
      <c r="I5634" s="196"/>
      <c r="J5634" s="196"/>
      <c r="K5634" s="196"/>
      <c r="L5634" s="197"/>
    </row>
    <row r="5635" spans="6:12">
      <c r="F5635" s="198"/>
      <c r="G5635" s="196"/>
      <c r="H5635" s="196"/>
      <c r="I5635" s="196"/>
      <c r="J5635" s="196"/>
      <c r="K5635" s="196"/>
      <c r="L5635" s="197"/>
    </row>
    <row r="5636" spans="6:12">
      <c r="F5636" s="198"/>
      <c r="G5636" s="196"/>
      <c r="H5636" s="196"/>
      <c r="I5636" s="196"/>
      <c r="J5636" s="196"/>
      <c r="K5636" s="196"/>
      <c r="L5636" s="197"/>
    </row>
    <row r="5637" spans="6:12">
      <c r="F5637" s="198"/>
      <c r="G5637" s="196"/>
      <c r="H5637" s="196"/>
      <c r="I5637" s="196"/>
      <c r="J5637" s="196"/>
      <c r="K5637" s="196"/>
      <c r="L5637" s="197"/>
    </row>
    <row r="5638" spans="6:12">
      <c r="F5638" s="198"/>
      <c r="G5638" s="196"/>
      <c r="H5638" s="196"/>
      <c r="I5638" s="196"/>
      <c r="J5638" s="196"/>
      <c r="K5638" s="196"/>
      <c r="L5638" s="197"/>
    </row>
    <row r="5639" spans="6:12">
      <c r="F5639" s="198"/>
      <c r="G5639" s="196"/>
      <c r="H5639" s="196"/>
      <c r="I5639" s="196"/>
      <c r="J5639" s="196"/>
      <c r="K5639" s="196"/>
      <c r="L5639" s="197"/>
    </row>
    <row r="5640" spans="6:12">
      <c r="F5640" s="198"/>
      <c r="G5640" s="196"/>
      <c r="H5640" s="196"/>
      <c r="I5640" s="196"/>
      <c r="J5640" s="196"/>
      <c r="K5640" s="196"/>
      <c r="L5640" s="197"/>
    </row>
    <row r="5641" spans="6:12">
      <c r="F5641" s="198"/>
      <c r="G5641" s="196"/>
      <c r="H5641" s="196"/>
      <c r="I5641" s="196"/>
      <c r="J5641" s="196"/>
      <c r="K5641" s="196"/>
      <c r="L5641" s="197"/>
    </row>
    <row r="5642" spans="6:12">
      <c r="F5642" s="198"/>
      <c r="G5642" s="196"/>
      <c r="H5642" s="196"/>
      <c r="I5642" s="196"/>
      <c r="J5642" s="196"/>
      <c r="K5642" s="196"/>
      <c r="L5642" s="197"/>
    </row>
    <row r="5643" spans="6:12">
      <c r="F5643" s="198"/>
      <c r="G5643" s="196"/>
      <c r="H5643" s="196"/>
      <c r="I5643" s="196"/>
      <c r="J5643" s="196"/>
      <c r="K5643" s="196"/>
      <c r="L5643" s="197"/>
    </row>
    <row r="5644" spans="6:12">
      <c r="F5644" s="198"/>
      <c r="G5644" s="196"/>
      <c r="H5644" s="196"/>
      <c r="I5644" s="196"/>
      <c r="J5644" s="196"/>
      <c r="K5644" s="196"/>
      <c r="L5644" s="197"/>
    </row>
    <row r="5645" spans="6:12">
      <c r="F5645" s="198"/>
      <c r="G5645" s="196"/>
      <c r="H5645" s="196"/>
      <c r="I5645" s="196"/>
      <c r="J5645" s="196"/>
      <c r="K5645" s="196"/>
      <c r="L5645" s="197"/>
    </row>
    <row r="5646" spans="6:12">
      <c r="F5646" s="198"/>
      <c r="G5646" s="196"/>
      <c r="H5646" s="196"/>
      <c r="I5646" s="196"/>
      <c r="J5646" s="196"/>
      <c r="K5646" s="196"/>
      <c r="L5646" s="197"/>
    </row>
    <row r="5647" spans="6:12">
      <c r="F5647" s="198"/>
      <c r="G5647" s="196"/>
      <c r="H5647" s="196"/>
      <c r="I5647" s="196"/>
      <c r="J5647" s="196"/>
      <c r="K5647" s="196"/>
      <c r="L5647" s="197"/>
    </row>
    <row r="5648" spans="6:12">
      <c r="F5648" s="198"/>
      <c r="G5648" s="196"/>
      <c r="H5648" s="196"/>
      <c r="I5648" s="196"/>
      <c r="J5648" s="196"/>
      <c r="K5648" s="196"/>
      <c r="L5648" s="197"/>
    </row>
    <row r="5649" spans="6:12">
      <c r="F5649" s="198"/>
      <c r="G5649" s="196"/>
      <c r="H5649" s="196"/>
      <c r="I5649" s="196"/>
      <c r="J5649" s="196"/>
      <c r="K5649" s="196"/>
      <c r="L5649" s="197"/>
    </row>
    <row r="5650" spans="6:12">
      <c r="F5650" s="198"/>
      <c r="G5650" s="196"/>
      <c r="H5650" s="196"/>
      <c r="I5650" s="196"/>
      <c r="J5650" s="196"/>
      <c r="K5650" s="196"/>
      <c r="L5650" s="197"/>
    </row>
    <row r="5651" spans="6:12">
      <c r="F5651" s="198"/>
      <c r="G5651" s="196"/>
      <c r="H5651" s="196"/>
      <c r="I5651" s="196"/>
      <c r="J5651" s="196"/>
      <c r="K5651" s="196"/>
      <c r="L5651" s="197"/>
    </row>
    <row r="5652" spans="6:12">
      <c r="F5652" s="198"/>
      <c r="G5652" s="196"/>
      <c r="H5652" s="196"/>
      <c r="I5652" s="196"/>
      <c r="J5652" s="196"/>
      <c r="K5652" s="196"/>
      <c r="L5652" s="197"/>
    </row>
    <row r="5653" spans="6:12">
      <c r="F5653" s="198"/>
      <c r="G5653" s="196"/>
      <c r="H5653" s="196"/>
      <c r="I5653" s="196"/>
      <c r="J5653" s="196"/>
      <c r="K5653" s="196"/>
      <c r="L5653" s="197"/>
    </row>
    <row r="5654" spans="6:12">
      <c r="F5654" s="198"/>
      <c r="G5654" s="196"/>
      <c r="H5654" s="196"/>
      <c r="I5654" s="196"/>
      <c r="J5654" s="196"/>
      <c r="K5654" s="196"/>
      <c r="L5654" s="197"/>
    </row>
    <row r="5655" spans="6:12">
      <c r="F5655" s="198"/>
      <c r="G5655" s="196"/>
      <c r="H5655" s="196"/>
      <c r="I5655" s="196"/>
      <c r="J5655" s="196"/>
      <c r="K5655" s="196"/>
      <c r="L5655" s="197"/>
    </row>
    <row r="5656" spans="6:12">
      <c r="F5656" s="198"/>
      <c r="G5656" s="196"/>
      <c r="H5656" s="196"/>
      <c r="I5656" s="196"/>
      <c r="J5656" s="196"/>
      <c r="K5656" s="196"/>
      <c r="L5656" s="197"/>
    </row>
    <row r="5657" spans="6:12">
      <c r="F5657" s="198"/>
      <c r="G5657" s="196"/>
      <c r="H5657" s="196"/>
      <c r="I5657" s="196"/>
      <c r="J5657" s="196"/>
      <c r="K5657" s="196"/>
      <c r="L5657" s="197"/>
    </row>
    <row r="5658" spans="6:12">
      <c r="F5658" s="198"/>
      <c r="G5658" s="196"/>
      <c r="H5658" s="196"/>
      <c r="I5658" s="196"/>
      <c r="J5658" s="196"/>
      <c r="K5658" s="196"/>
      <c r="L5658" s="197"/>
    </row>
    <row r="5659" spans="6:12">
      <c r="F5659" s="198"/>
      <c r="G5659" s="196"/>
      <c r="H5659" s="196"/>
      <c r="I5659" s="196"/>
      <c r="J5659" s="196"/>
      <c r="K5659" s="196"/>
      <c r="L5659" s="197"/>
    </row>
    <row r="5660" spans="6:12">
      <c r="F5660" s="198"/>
      <c r="G5660" s="196"/>
      <c r="H5660" s="196"/>
      <c r="I5660" s="196"/>
      <c r="J5660" s="196"/>
      <c r="K5660" s="196"/>
      <c r="L5660" s="197"/>
    </row>
    <row r="5661" spans="6:12">
      <c r="F5661" s="198"/>
      <c r="G5661" s="196"/>
      <c r="H5661" s="196"/>
      <c r="I5661" s="196"/>
      <c r="J5661" s="196"/>
      <c r="K5661" s="196"/>
      <c r="L5661" s="197"/>
    </row>
    <row r="5662" spans="6:12">
      <c r="F5662" s="198"/>
      <c r="G5662" s="196"/>
      <c r="H5662" s="196"/>
      <c r="I5662" s="196"/>
      <c r="J5662" s="196"/>
      <c r="K5662" s="196"/>
      <c r="L5662" s="197"/>
    </row>
    <row r="5663" spans="6:12">
      <c r="F5663" s="198"/>
      <c r="G5663" s="196"/>
      <c r="H5663" s="196"/>
      <c r="I5663" s="196"/>
      <c r="J5663" s="196"/>
      <c r="K5663" s="196"/>
      <c r="L5663" s="197"/>
    </row>
    <row r="5664" spans="6:12">
      <c r="F5664" s="198"/>
      <c r="G5664" s="196"/>
      <c r="H5664" s="196"/>
      <c r="I5664" s="196"/>
      <c r="J5664" s="196"/>
      <c r="K5664" s="196"/>
      <c r="L5664" s="197"/>
    </row>
    <row r="5665" spans="6:12">
      <c r="F5665" s="198"/>
      <c r="G5665" s="196"/>
      <c r="H5665" s="196"/>
      <c r="I5665" s="196"/>
      <c r="J5665" s="196"/>
      <c r="K5665" s="196"/>
      <c r="L5665" s="197"/>
    </row>
    <row r="5666" spans="6:12">
      <c r="F5666" s="198"/>
      <c r="G5666" s="196"/>
      <c r="H5666" s="196"/>
      <c r="I5666" s="196"/>
      <c r="J5666" s="196"/>
      <c r="K5666" s="196"/>
      <c r="L5666" s="197"/>
    </row>
    <row r="5667" spans="6:12">
      <c r="F5667" s="198"/>
      <c r="G5667" s="196"/>
      <c r="H5667" s="196"/>
      <c r="I5667" s="196"/>
      <c r="J5667" s="196"/>
      <c r="K5667" s="196"/>
      <c r="L5667" s="197"/>
    </row>
    <row r="5668" spans="6:12">
      <c r="F5668" s="198"/>
      <c r="G5668" s="196"/>
      <c r="H5668" s="196"/>
      <c r="I5668" s="196"/>
      <c r="J5668" s="196"/>
      <c r="K5668" s="196"/>
      <c r="L5668" s="197"/>
    </row>
    <row r="5669" spans="6:12">
      <c r="F5669" s="198"/>
      <c r="G5669" s="196"/>
      <c r="H5669" s="196"/>
      <c r="I5669" s="196"/>
      <c r="J5669" s="196"/>
      <c r="K5669" s="196"/>
      <c r="L5669" s="197"/>
    </row>
    <row r="5670" spans="6:12">
      <c r="F5670" s="198"/>
      <c r="G5670" s="196"/>
      <c r="H5670" s="196"/>
      <c r="I5670" s="196"/>
      <c r="J5670" s="196"/>
      <c r="K5670" s="196"/>
      <c r="L5670" s="197"/>
    </row>
    <row r="5671" spans="6:12">
      <c r="F5671" s="198"/>
      <c r="G5671" s="196"/>
      <c r="H5671" s="196"/>
      <c r="I5671" s="196"/>
      <c r="J5671" s="196"/>
      <c r="K5671" s="196"/>
      <c r="L5671" s="197"/>
    </row>
    <row r="5672" spans="6:12">
      <c r="F5672" s="198"/>
      <c r="G5672" s="196"/>
      <c r="H5672" s="196"/>
      <c r="I5672" s="196"/>
      <c r="J5672" s="196"/>
      <c r="K5672" s="196"/>
      <c r="L5672" s="197"/>
    </row>
    <row r="5673" spans="6:12">
      <c r="F5673" s="198"/>
      <c r="G5673" s="196"/>
      <c r="H5673" s="196"/>
      <c r="I5673" s="196"/>
      <c r="J5673" s="196"/>
      <c r="K5673" s="196"/>
      <c r="L5673" s="197"/>
    </row>
    <row r="5674" spans="6:12">
      <c r="F5674" s="198"/>
      <c r="G5674" s="196"/>
      <c r="H5674" s="196"/>
      <c r="I5674" s="196"/>
      <c r="J5674" s="196"/>
      <c r="K5674" s="196"/>
      <c r="L5674" s="197"/>
    </row>
    <row r="5675" spans="6:12">
      <c r="F5675" s="198"/>
      <c r="G5675" s="196"/>
      <c r="H5675" s="196"/>
      <c r="I5675" s="196"/>
      <c r="J5675" s="196"/>
      <c r="K5675" s="196"/>
      <c r="L5675" s="197"/>
    </row>
    <row r="5676" spans="6:12">
      <c r="F5676" s="198"/>
      <c r="G5676" s="196"/>
      <c r="H5676" s="196"/>
      <c r="I5676" s="196"/>
      <c r="J5676" s="196"/>
      <c r="K5676" s="196"/>
      <c r="L5676" s="197"/>
    </row>
    <row r="5677" spans="6:12">
      <c r="F5677" s="198"/>
      <c r="G5677" s="196"/>
      <c r="H5677" s="196"/>
      <c r="I5677" s="196"/>
      <c r="J5677" s="196"/>
      <c r="K5677" s="196"/>
      <c r="L5677" s="197"/>
    </row>
    <row r="5678" spans="6:12">
      <c r="F5678" s="198"/>
      <c r="G5678" s="196"/>
      <c r="H5678" s="196"/>
      <c r="I5678" s="196"/>
      <c r="J5678" s="196"/>
      <c r="K5678" s="196"/>
      <c r="L5678" s="197"/>
    </row>
    <row r="5679" spans="6:12">
      <c r="F5679" s="198"/>
      <c r="G5679" s="196"/>
      <c r="H5679" s="196"/>
      <c r="I5679" s="196"/>
      <c r="J5679" s="196"/>
      <c r="K5679" s="196"/>
      <c r="L5679" s="197"/>
    </row>
    <row r="5680" spans="6:12">
      <c r="F5680" s="198"/>
      <c r="G5680" s="196"/>
      <c r="H5680" s="196"/>
      <c r="I5680" s="196"/>
      <c r="J5680" s="196"/>
      <c r="K5680" s="196"/>
      <c r="L5680" s="197"/>
    </row>
    <row r="5681" spans="6:12">
      <c r="F5681" s="198"/>
      <c r="G5681" s="196"/>
      <c r="H5681" s="196"/>
      <c r="I5681" s="196"/>
      <c r="J5681" s="196"/>
      <c r="K5681" s="196"/>
      <c r="L5681" s="197"/>
    </row>
    <row r="5682" spans="6:12">
      <c r="F5682" s="198"/>
      <c r="G5682" s="196"/>
      <c r="H5682" s="196"/>
      <c r="I5682" s="196"/>
      <c r="J5682" s="196"/>
      <c r="K5682" s="196"/>
      <c r="L5682" s="197"/>
    </row>
    <row r="5683" spans="6:12">
      <c r="F5683" s="198"/>
      <c r="G5683" s="196"/>
      <c r="H5683" s="196"/>
      <c r="I5683" s="196"/>
      <c r="J5683" s="196"/>
      <c r="K5683" s="196"/>
      <c r="L5683" s="197"/>
    </row>
    <row r="5684" spans="6:12">
      <c r="F5684" s="198"/>
      <c r="G5684" s="196"/>
      <c r="H5684" s="196"/>
      <c r="I5684" s="196"/>
      <c r="J5684" s="196"/>
      <c r="K5684" s="196"/>
      <c r="L5684" s="197"/>
    </row>
    <row r="5685" spans="6:12">
      <c r="F5685" s="198"/>
      <c r="G5685" s="196"/>
      <c r="H5685" s="196"/>
      <c r="I5685" s="196"/>
      <c r="J5685" s="196"/>
      <c r="K5685" s="196"/>
      <c r="L5685" s="197"/>
    </row>
    <row r="5686" spans="6:12">
      <c r="F5686" s="198"/>
      <c r="G5686" s="196"/>
      <c r="H5686" s="196"/>
      <c r="I5686" s="196"/>
      <c r="J5686" s="196"/>
      <c r="K5686" s="196"/>
      <c r="L5686" s="197"/>
    </row>
    <row r="5687" spans="6:12">
      <c r="F5687" s="198"/>
      <c r="G5687" s="196"/>
      <c r="H5687" s="196"/>
      <c r="I5687" s="196"/>
      <c r="J5687" s="196"/>
      <c r="K5687" s="196"/>
      <c r="L5687" s="197"/>
    </row>
    <row r="5688" spans="6:12">
      <c r="F5688" s="198"/>
      <c r="G5688" s="196"/>
      <c r="H5688" s="196"/>
      <c r="I5688" s="196"/>
      <c r="J5688" s="196"/>
      <c r="K5688" s="196"/>
      <c r="L5688" s="197"/>
    </row>
    <row r="5689" spans="6:12">
      <c r="F5689" s="198"/>
      <c r="G5689" s="196"/>
      <c r="H5689" s="196"/>
      <c r="I5689" s="196"/>
      <c r="J5689" s="196"/>
      <c r="K5689" s="196"/>
      <c r="L5689" s="197"/>
    </row>
    <row r="5690" spans="6:12">
      <c r="F5690" s="198"/>
      <c r="G5690" s="196"/>
      <c r="H5690" s="196"/>
      <c r="I5690" s="196"/>
      <c r="J5690" s="196"/>
      <c r="K5690" s="196"/>
      <c r="L5690" s="197"/>
    </row>
    <row r="5691" spans="6:12">
      <c r="F5691" s="198"/>
      <c r="G5691" s="196"/>
      <c r="H5691" s="196"/>
      <c r="I5691" s="196"/>
      <c r="J5691" s="196"/>
      <c r="K5691" s="196"/>
      <c r="L5691" s="197"/>
    </row>
    <row r="5692" spans="6:12">
      <c r="F5692" s="198"/>
      <c r="G5692" s="196"/>
      <c r="H5692" s="196"/>
      <c r="I5692" s="196"/>
      <c r="J5692" s="196"/>
      <c r="K5692" s="196"/>
      <c r="L5692" s="197"/>
    </row>
    <row r="5693" spans="6:12">
      <c r="F5693" s="198"/>
      <c r="G5693" s="196"/>
      <c r="H5693" s="196"/>
      <c r="I5693" s="196"/>
      <c r="J5693" s="196"/>
      <c r="K5693" s="196"/>
      <c r="L5693" s="197"/>
    </row>
    <row r="5694" spans="6:12">
      <c r="F5694" s="198"/>
      <c r="G5694" s="196"/>
      <c r="H5694" s="196"/>
      <c r="I5694" s="196"/>
      <c r="J5694" s="196"/>
      <c r="K5694" s="196"/>
      <c r="L5694" s="197"/>
    </row>
    <row r="5695" spans="6:12">
      <c r="F5695" s="198"/>
      <c r="G5695" s="196"/>
      <c r="H5695" s="196"/>
      <c r="I5695" s="196"/>
      <c r="J5695" s="196"/>
      <c r="K5695" s="196"/>
      <c r="L5695" s="197"/>
    </row>
    <row r="5696" spans="6:12">
      <c r="F5696" s="198"/>
      <c r="G5696" s="196"/>
      <c r="H5696" s="196"/>
      <c r="I5696" s="196"/>
      <c r="J5696" s="196"/>
      <c r="K5696" s="196"/>
      <c r="L5696" s="197"/>
    </row>
    <row r="5697" spans="6:12">
      <c r="F5697" s="198"/>
      <c r="G5697" s="196"/>
      <c r="H5697" s="196"/>
      <c r="I5697" s="196"/>
      <c r="J5697" s="196"/>
      <c r="K5697" s="196"/>
      <c r="L5697" s="197"/>
    </row>
    <row r="5698" spans="6:12">
      <c r="F5698" s="198"/>
      <c r="G5698" s="196"/>
      <c r="H5698" s="196"/>
      <c r="I5698" s="196"/>
      <c r="J5698" s="196"/>
      <c r="K5698" s="196"/>
      <c r="L5698" s="197"/>
    </row>
    <row r="5699" spans="6:12">
      <c r="F5699" s="198"/>
      <c r="G5699" s="196"/>
      <c r="H5699" s="196"/>
      <c r="I5699" s="196"/>
      <c r="J5699" s="196"/>
      <c r="K5699" s="196"/>
      <c r="L5699" s="197"/>
    </row>
    <row r="5700" spans="6:12">
      <c r="F5700" s="198"/>
      <c r="G5700" s="196"/>
      <c r="H5700" s="196"/>
      <c r="I5700" s="196"/>
      <c r="J5700" s="196"/>
      <c r="K5700" s="196"/>
      <c r="L5700" s="197"/>
    </row>
    <row r="5701" spans="6:12">
      <c r="F5701" s="198"/>
      <c r="G5701" s="196"/>
      <c r="H5701" s="196"/>
      <c r="I5701" s="196"/>
      <c r="J5701" s="196"/>
      <c r="K5701" s="196"/>
      <c r="L5701" s="197"/>
    </row>
    <row r="5702" spans="6:12">
      <c r="F5702" s="198"/>
      <c r="G5702" s="196"/>
      <c r="H5702" s="196"/>
      <c r="I5702" s="196"/>
      <c r="J5702" s="196"/>
      <c r="K5702" s="196"/>
      <c r="L5702" s="197"/>
    </row>
    <row r="5703" spans="6:12">
      <c r="F5703" s="198"/>
      <c r="G5703" s="196"/>
      <c r="H5703" s="196"/>
      <c r="I5703" s="196"/>
      <c r="J5703" s="196"/>
      <c r="K5703" s="196"/>
      <c r="L5703" s="197"/>
    </row>
    <row r="5704" spans="6:12">
      <c r="F5704" s="198"/>
      <c r="G5704" s="196"/>
      <c r="H5704" s="196"/>
      <c r="I5704" s="196"/>
      <c r="J5704" s="196"/>
      <c r="K5704" s="196"/>
      <c r="L5704" s="197"/>
    </row>
    <row r="5705" spans="6:12">
      <c r="F5705" s="198"/>
      <c r="G5705" s="196"/>
      <c r="H5705" s="196"/>
      <c r="I5705" s="196"/>
      <c r="J5705" s="196"/>
      <c r="K5705" s="196"/>
      <c r="L5705" s="197"/>
    </row>
    <row r="5706" spans="6:12">
      <c r="F5706" s="198"/>
      <c r="G5706" s="196"/>
      <c r="H5706" s="196"/>
      <c r="I5706" s="196"/>
      <c r="J5706" s="196"/>
      <c r="K5706" s="196"/>
      <c r="L5706" s="197"/>
    </row>
    <row r="5707" spans="6:12">
      <c r="F5707" s="198"/>
      <c r="G5707" s="196"/>
      <c r="H5707" s="196"/>
      <c r="I5707" s="196"/>
      <c r="J5707" s="196"/>
      <c r="K5707" s="196"/>
      <c r="L5707" s="197"/>
    </row>
    <row r="5708" spans="6:12">
      <c r="F5708" s="198"/>
      <c r="G5708" s="196"/>
      <c r="H5708" s="196"/>
      <c r="I5708" s="196"/>
      <c r="J5708" s="196"/>
      <c r="K5708" s="196"/>
      <c r="L5708" s="197"/>
    </row>
    <row r="5709" spans="6:12">
      <c r="F5709" s="198"/>
      <c r="G5709" s="196"/>
      <c r="H5709" s="196"/>
      <c r="I5709" s="196"/>
      <c r="J5709" s="196"/>
      <c r="K5709" s="196"/>
      <c r="L5709" s="197"/>
    </row>
    <row r="5710" spans="6:12">
      <c r="F5710" s="198"/>
      <c r="G5710" s="196"/>
      <c r="H5710" s="196"/>
      <c r="I5710" s="196"/>
      <c r="J5710" s="196"/>
      <c r="K5710" s="196"/>
      <c r="L5710" s="197"/>
    </row>
    <row r="5711" spans="6:12">
      <c r="F5711" s="198"/>
      <c r="G5711" s="196"/>
      <c r="H5711" s="196"/>
      <c r="I5711" s="196"/>
      <c r="J5711" s="196"/>
      <c r="K5711" s="196"/>
      <c r="L5711" s="197"/>
    </row>
    <row r="5712" spans="6:12">
      <c r="F5712" s="198"/>
      <c r="G5712" s="196"/>
      <c r="H5712" s="196"/>
      <c r="I5712" s="196"/>
      <c r="J5712" s="196"/>
      <c r="K5712" s="196"/>
      <c r="L5712" s="197"/>
    </row>
    <row r="5713" spans="6:12">
      <c r="F5713" s="198"/>
      <c r="G5713" s="196"/>
      <c r="H5713" s="196"/>
      <c r="I5713" s="196"/>
      <c r="J5713" s="196"/>
      <c r="K5713" s="196"/>
      <c r="L5713" s="197"/>
    </row>
    <row r="5714" spans="6:12">
      <c r="F5714" s="198"/>
      <c r="G5714" s="196"/>
      <c r="H5714" s="196"/>
      <c r="I5714" s="196"/>
      <c r="J5714" s="196"/>
      <c r="K5714" s="196"/>
      <c r="L5714" s="197"/>
    </row>
    <row r="5715" spans="6:12">
      <c r="F5715" s="198"/>
      <c r="G5715" s="196"/>
      <c r="H5715" s="196"/>
      <c r="I5715" s="196"/>
      <c r="J5715" s="196"/>
      <c r="K5715" s="196"/>
      <c r="L5715" s="197"/>
    </row>
    <row r="5716" spans="6:12">
      <c r="F5716" s="198"/>
      <c r="G5716" s="196"/>
      <c r="H5716" s="196"/>
      <c r="I5716" s="196"/>
      <c r="J5716" s="196"/>
      <c r="K5716" s="196"/>
      <c r="L5716" s="197"/>
    </row>
    <row r="5717" spans="6:12">
      <c r="F5717" s="198"/>
      <c r="G5717" s="196"/>
      <c r="H5717" s="196"/>
      <c r="I5717" s="196"/>
      <c r="J5717" s="196"/>
      <c r="K5717" s="196"/>
      <c r="L5717" s="197"/>
    </row>
    <row r="5718" spans="6:12">
      <c r="F5718" s="198"/>
      <c r="G5718" s="196"/>
      <c r="H5718" s="196"/>
      <c r="I5718" s="196"/>
      <c r="J5718" s="196"/>
      <c r="K5718" s="196"/>
      <c r="L5718" s="197"/>
    </row>
    <row r="5719" spans="6:12">
      <c r="F5719" s="198"/>
      <c r="G5719" s="196"/>
      <c r="H5719" s="196"/>
      <c r="I5719" s="196"/>
      <c r="J5719" s="196"/>
      <c r="K5719" s="196"/>
      <c r="L5719" s="197"/>
    </row>
    <row r="5720" spans="6:12">
      <c r="F5720" s="198"/>
      <c r="G5720" s="196"/>
      <c r="H5720" s="196"/>
      <c r="I5720" s="196"/>
      <c r="J5720" s="196"/>
      <c r="K5720" s="196"/>
      <c r="L5720" s="197"/>
    </row>
    <row r="5721" spans="6:12">
      <c r="F5721" s="198"/>
      <c r="G5721" s="196"/>
      <c r="H5721" s="196"/>
      <c r="I5721" s="196"/>
      <c r="J5721" s="196"/>
      <c r="K5721" s="196"/>
      <c r="L5721" s="197"/>
    </row>
    <row r="5722" spans="6:12">
      <c r="F5722" s="198"/>
      <c r="G5722" s="196"/>
      <c r="H5722" s="196"/>
      <c r="I5722" s="196"/>
      <c r="J5722" s="196"/>
      <c r="K5722" s="196"/>
      <c r="L5722" s="197"/>
    </row>
    <row r="5723" spans="6:12">
      <c r="F5723" s="198"/>
      <c r="G5723" s="196"/>
      <c r="H5723" s="196"/>
      <c r="I5723" s="196"/>
      <c r="J5723" s="196"/>
      <c r="K5723" s="196"/>
      <c r="L5723" s="197"/>
    </row>
    <row r="5724" spans="6:12">
      <c r="F5724" s="198"/>
      <c r="G5724" s="196"/>
      <c r="H5724" s="196"/>
      <c r="I5724" s="196"/>
      <c r="J5724" s="196"/>
      <c r="K5724" s="196"/>
      <c r="L5724" s="197"/>
    </row>
    <row r="5725" spans="6:12">
      <c r="F5725" s="198"/>
      <c r="G5725" s="196"/>
      <c r="H5725" s="196"/>
      <c r="I5725" s="196"/>
      <c r="J5725" s="196"/>
      <c r="K5725" s="196"/>
      <c r="L5725" s="197"/>
    </row>
    <row r="5726" spans="6:12">
      <c r="F5726" s="198"/>
      <c r="G5726" s="196"/>
      <c r="H5726" s="196"/>
      <c r="I5726" s="196"/>
      <c r="J5726" s="196"/>
      <c r="K5726" s="196"/>
      <c r="L5726" s="197"/>
    </row>
    <row r="5727" spans="6:12">
      <c r="F5727" s="198"/>
      <c r="G5727" s="196"/>
      <c r="H5727" s="196"/>
      <c r="I5727" s="196"/>
      <c r="J5727" s="196"/>
      <c r="K5727" s="196"/>
      <c r="L5727" s="197"/>
    </row>
    <row r="5728" spans="6:12">
      <c r="F5728" s="198"/>
      <c r="G5728" s="196"/>
      <c r="H5728" s="196"/>
      <c r="I5728" s="196"/>
      <c r="J5728" s="196"/>
      <c r="K5728" s="196"/>
      <c r="L5728" s="197"/>
    </row>
    <row r="5729" spans="6:12">
      <c r="F5729" s="198"/>
      <c r="G5729" s="196"/>
      <c r="H5729" s="196"/>
      <c r="I5729" s="196"/>
      <c r="J5729" s="196"/>
      <c r="K5729" s="196"/>
      <c r="L5729" s="197"/>
    </row>
    <row r="5730" spans="6:12">
      <c r="F5730" s="198"/>
      <c r="G5730" s="196"/>
      <c r="H5730" s="196"/>
      <c r="I5730" s="196"/>
      <c r="J5730" s="196"/>
      <c r="K5730" s="196"/>
      <c r="L5730" s="197"/>
    </row>
    <row r="5731" spans="6:12">
      <c r="F5731" s="198"/>
      <c r="G5731" s="196"/>
      <c r="H5731" s="196"/>
      <c r="I5731" s="196"/>
      <c r="J5731" s="196"/>
      <c r="K5731" s="196"/>
      <c r="L5731" s="197"/>
    </row>
    <row r="5732" spans="6:12">
      <c r="F5732" s="198"/>
      <c r="G5732" s="196"/>
      <c r="H5732" s="196"/>
      <c r="I5732" s="196"/>
      <c r="J5732" s="196"/>
      <c r="K5732" s="196"/>
      <c r="L5732" s="197"/>
    </row>
    <row r="5733" spans="6:12">
      <c r="F5733" s="198"/>
      <c r="G5733" s="196"/>
      <c r="H5733" s="196"/>
      <c r="I5733" s="196"/>
      <c r="J5733" s="196"/>
      <c r="K5733" s="196"/>
      <c r="L5733" s="197"/>
    </row>
    <row r="5734" spans="6:12">
      <c r="F5734" s="198"/>
      <c r="G5734" s="196"/>
      <c r="H5734" s="196"/>
      <c r="I5734" s="196"/>
      <c r="J5734" s="196"/>
      <c r="K5734" s="196"/>
      <c r="L5734" s="197"/>
    </row>
    <row r="5735" spans="6:12">
      <c r="F5735" s="198"/>
      <c r="G5735" s="196"/>
      <c r="H5735" s="196"/>
      <c r="I5735" s="196"/>
      <c r="J5735" s="196"/>
      <c r="K5735" s="196"/>
      <c r="L5735" s="197"/>
    </row>
    <row r="5736" spans="6:12">
      <c r="F5736" s="198"/>
      <c r="G5736" s="196"/>
      <c r="H5736" s="196"/>
      <c r="I5736" s="196"/>
      <c r="J5736" s="196"/>
      <c r="K5736" s="196"/>
      <c r="L5736" s="197"/>
    </row>
    <row r="5737" spans="6:12">
      <c r="F5737" s="198"/>
      <c r="G5737" s="196"/>
      <c r="H5737" s="196"/>
      <c r="I5737" s="196"/>
      <c r="J5737" s="196"/>
      <c r="K5737" s="196"/>
      <c r="L5737" s="197"/>
    </row>
    <row r="5738" spans="6:12">
      <c r="F5738" s="198"/>
      <c r="G5738" s="196"/>
      <c r="H5738" s="196"/>
      <c r="I5738" s="196"/>
      <c r="J5738" s="196"/>
      <c r="K5738" s="196"/>
      <c r="L5738" s="197"/>
    </row>
    <row r="5739" spans="6:12">
      <c r="F5739" s="198"/>
      <c r="G5739" s="196"/>
      <c r="H5739" s="196"/>
      <c r="I5739" s="196"/>
      <c r="J5739" s="196"/>
      <c r="K5739" s="196"/>
      <c r="L5739" s="197"/>
    </row>
    <row r="5740" spans="6:12">
      <c r="F5740" s="198"/>
      <c r="G5740" s="196"/>
      <c r="H5740" s="196"/>
      <c r="I5740" s="196"/>
      <c r="J5740" s="196"/>
      <c r="K5740" s="196"/>
      <c r="L5740" s="197"/>
    </row>
    <row r="5741" spans="6:12">
      <c r="F5741" s="198"/>
      <c r="G5741" s="196"/>
      <c r="H5741" s="196"/>
      <c r="I5741" s="196"/>
      <c r="J5741" s="196"/>
      <c r="K5741" s="196"/>
      <c r="L5741" s="197"/>
    </row>
    <row r="5742" spans="6:12">
      <c r="F5742" s="198"/>
      <c r="G5742" s="196"/>
      <c r="H5742" s="196"/>
      <c r="I5742" s="196"/>
      <c r="J5742" s="196"/>
      <c r="K5742" s="196"/>
      <c r="L5742" s="197"/>
    </row>
    <row r="5743" spans="6:12">
      <c r="F5743" s="198"/>
      <c r="G5743" s="196"/>
      <c r="H5743" s="196"/>
      <c r="I5743" s="196"/>
      <c r="J5743" s="196"/>
      <c r="K5743" s="196"/>
      <c r="L5743" s="197"/>
    </row>
    <row r="5744" spans="6:12">
      <c r="F5744" s="198"/>
      <c r="G5744" s="196"/>
      <c r="H5744" s="196"/>
      <c r="I5744" s="196"/>
      <c r="J5744" s="196"/>
      <c r="K5744" s="196"/>
      <c r="L5744" s="197"/>
    </row>
    <row r="5745" spans="6:12">
      <c r="F5745" s="198"/>
      <c r="G5745" s="196"/>
      <c r="H5745" s="196"/>
      <c r="I5745" s="196"/>
      <c r="J5745" s="196"/>
      <c r="K5745" s="196"/>
      <c r="L5745" s="197"/>
    </row>
    <row r="5746" spans="6:12">
      <c r="F5746" s="198"/>
      <c r="G5746" s="196"/>
      <c r="H5746" s="196"/>
      <c r="I5746" s="196"/>
      <c r="J5746" s="196"/>
      <c r="K5746" s="196"/>
      <c r="L5746" s="197"/>
    </row>
    <row r="5747" spans="6:12">
      <c r="F5747" s="198"/>
      <c r="G5747" s="196"/>
      <c r="H5747" s="196"/>
      <c r="I5747" s="196"/>
      <c r="J5747" s="196"/>
      <c r="K5747" s="196"/>
      <c r="L5747" s="197"/>
    </row>
    <row r="5748" spans="6:12">
      <c r="F5748" s="198"/>
      <c r="G5748" s="196"/>
      <c r="H5748" s="196"/>
      <c r="I5748" s="196"/>
      <c r="J5748" s="196"/>
      <c r="K5748" s="196"/>
      <c r="L5748" s="197"/>
    </row>
    <row r="5749" spans="6:12">
      <c r="F5749" s="198"/>
      <c r="G5749" s="196"/>
      <c r="H5749" s="196"/>
      <c r="I5749" s="196"/>
      <c r="J5749" s="196"/>
      <c r="K5749" s="196"/>
      <c r="L5749" s="197"/>
    </row>
    <row r="5750" spans="6:12">
      <c r="F5750" s="198"/>
      <c r="G5750" s="196"/>
      <c r="H5750" s="196"/>
      <c r="I5750" s="196"/>
      <c r="J5750" s="196"/>
      <c r="K5750" s="196"/>
      <c r="L5750" s="197"/>
    </row>
    <row r="5751" spans="6:12">
      <c r="F5751" s="198"/>
      <c r="G5751" s="196"/>
      <c r="H5751" s="196"/>
      <c r="I5751" s="196"/>
      <c r="J5751" s="196"/>
      <c r="K5751" s="196"/>
      <c r="L5751" s="197"/>
    </row>
    <row r="5752" spans="6:12">
      <c r="F5752" s="198"/>
      <c r="G5752" s="196"/>
      <c r="H5752" s="196"/>
      <c r="I5752" s="196"/>
      <c r="J5752" s="196"/>
      <c r="K5752" s="196"/>
      <c r="L5752" s="197"/>
    </row>
    <row r="5753" spans="6:12">
      <c r="F5753" s="198"/>
      <c r="G5753" s="196"/>
      <c r="H5753" s="196"/>
      <c r="I5753" s="196"/>
      <c r="J5753" s="196"/>
      <c r="K5753" s="196"/>
      <c r="L5753" s="197"/>
    </row>
    <row r="5754" spans="6:12">
      <c r="F5754" s="198"/>
      <c r="G5754" s="196"/>
      <c r="H5754" s="196"/>
      <c r="I5754" s="196"/>
      <c r="J5754" s="196"/>
      <c r="K5754" s="196"/>
      <c r="L5754" s="197"/>
    </row>
    <row r="5755" spans="6:12">
      <c r="F5755" s="198"/>
      <c r="G5755" s="196"/>
      <c r="H5755" s="196"/>
      <c r="I5755" s="196"/>
      <c r="J5755" s="196"/>
      <c r="K5755" s="196"/>
      <c r="L5755" s="197"/>
    </row>
    <row r="5756" spans="6:12">
      <c r="F5756" s="198"/>
      <c r="G5756" s="196"/>
      <c r="H5756" s="196"/>
      <c r="I5756" s="196"/>
      <c r="J5756" s="196"/>
      <c r="K5756" s="196"/>
      <c r="L5756" s="197"/>
    </row>
    <row r="5757" spans="6:12">
      <c r="F5757" s="198"/>
      <c r="G5757" s="196"/>
      <c r="H5757" s="196"/>
      <c r="I5757" s="196"/>
      <c r="J5757" s="196"/>
      <c r="K5757" s="196"/>
      <c r="L5757" s="197"/>
    </row>
    <row r="5758" spans="6:12">
      <c r="F5758" s="198"/>
      <c r="G5758" s="196"/>
      <c r="H5758" s="196"/>
      <c r="I5758" s="196"/>
      <c r="J5758" s="196"/>
      <c r="K5758" s="196"/>
      <c r="L5758" s="197"/>
    </row>
    <row r="5759" spans="6:12">
      <c r="F5759" s="198"/>
      <c r="G5759" s="196"/>
      <c r="H5759" s="196"/>
      <c r="I5759" s="196"/>
      <c r="J5759" s="196"/>
      <c r="K5759" s="196"/>
      <c r="L5759" s="197"/>
    </row>
    <row r="5760" spans="6:12">
      <c r="F5760" s="198"/>
      <c r="G5760" s="196"/>
      <c r="H5760" s="196"/>
      <c r="I5760" s="196"/>
      <c r="J5760" s="196"/>
      <c r="K5760" s="196"/>
      <c r="L5760" s="197"/>
    </row>
    <row r="5761" spans="6:12">
      <c r="F5761" s="198"/>
      <c r="G5761" s="196"/>
      <c r="H5761" s="196"/>
      <c r="I5761" s="196"/>
      <c r="J5761" s="196"/>
      <c r="K5761" s="196"/>
      <c r="L5761" s="197"/>
    </row>
    <row r="5762" spans="6:12">
      <c r="F5762" s="198"/>
      <c r="G5762" s="196"/>
      <c r="H5762" s="196"/>
      <c r="I5762" s="196"/>
      <c r="J5762" s="196"/>
      <c r="K5762" s="196"/>
      <c r="L5762" s="197"/>
    </row>
    <row r="5763" spans="6:12">
      <c r="F5763" s="198"/>
      <c r="G5763" s="196"/>
      <c r="H5763" s="196"/>
      <c r="I5763" s="196"/>
      <c r="J5763" s="196"/>
      <c r="K5763" s="196"/>
      <c r="L5763" s="197"/>
    </row>
    <row r="5764" spans="6:12">
      <c r="F5764" s="198"/>
      <c r="G5764" s="196"/>
      <c r="H5764" s="196"/>
      <c r="I5764" s="196"/>
      <c r="J5764" s="196"/>
      <c r="K5764" s="196"/>
      <c r="L5764" s="197"/>
    </row>
    <row r="5765" spans="6:12">
      <c r="F5765" s="198"/>
      <c r="G5765" s="196"/>
      <c r="H5765" s="196"/>
      <c r="I5765" s="196"/>
      <c r="J5765" s="196"/>
      <c r="K5765" s="196"/>
      <c r="L5765" s="197"/>
    </row>
    <row r="5766" spans="6:12">
      <c r="F5766" s="198"/>
      <c r="G5766" s="196"/>
      <c r="H5766" s="196"/>
      <c r="I5766" s="196"/>
      <c r="J5766" s="196"/>
      <c r="K5766" s="196"/>
      <c r="L5766" s="197"/>
    </row>
    <row r="5767" spans="6:12">
      <c r="F5767" s="198"/>
      <c r="G5767" s="196"/>
      <c r="H5767" s="196"/>
      <c r="I5767" s="196"/>
      <c r="J5767" s="196"/>
      <c r="K5767" s="196"/>
      <c r="L5767" s="197"/>
    </row>
    <row r="5768" spans="6:12">
      <c r="F5768" s="198"/>
      <c r="G5768" s="196"/>
      <c r="H5768" s="196"/>
      <c r="I5768" s="196"/>
      <c r="J5768" s="196"/>
      <c r="K5768" s="196"/>
      <c r="L5768" s="197"/>
    </row>
    <row r="5769" spans="6:12">
      <c r="F5769" s="198"/>
      <c r="G5769" s="196"/>
      <c r="H5769" s="196"/>
      <c r="I5769" s="196"/>
      <c r="J5769" s="196"/>
      <c r="K5769" s="196"/>
      <c r="L5769" s="197"/>
    </row>
    <row r="5770" spans="6:12">
      <c r="F5770" s="198"/>
      <c r="G5770" s="196"/>
      <c r="H5770" s="196"/>
      <c r="I5770" s="196"/>
      <c r="J5770" s="196"/>
      <c r="K5770" s="196"/>
      <c r="L5770" s="197"/>
    </row>
    <row r="5771" spans="6:12">
      <c r="F5771" s="198"/>
      <c r="G5771" s="196"/>
      <c r="H5771" s="196"/>
      <c r="I5771" s="196"/>
      <c r="J5771" s="196"/>
      <c r="K5771" s="196"/>
      <c r="L5771" s="197"/>
    </row>
    <row r="5772" spans="6:12">
      <c r="F5772" s="198"/>
      <c r="G5772" s="196"/>
      <c r="H5772" s="196"/>
      <c r="I5772" s="196"/>
      <c r="J5772" s="196"/>
      <c r="K5772" s="196"/>
      <c r="L5772" s="197"/>
    </row>
    <row r="5773" spans="6:12">
      <c r="F5773" s="198"/>
      <c r="G5773" s="196"/>
      <c r="H5773" s="196"/>
      <c r="I5773" s="196"/>
      <c r="J5773" s="196"/>
      <c r="K5773" s="196"/>
      <c r="L5773" s="197"/>
    </row>
    <row r="5774" spans="6:12">
      <c r="F5774" s="198"/>
      <c r="G5774" s="196"/>
      <c r="H5774" s="196"/>
      <c r="I5774" s="196"/>
      <c r="J5774" s="196"/>
      <c r="K5774" s="196"/>
      <c r="L5774" s="197"/>
    </row>
    <row r="5775" spans="6:12">
      <c r="F5775" s="198"/>
      <c r="G5775" s="196"/>
      <c r="H5775" s="196"/>
      <c r="I5775" s="196"/>
      <c r="J5775" s="196"/>
      <c r="K5775" s="196"/>
      <c r="L5775" s="197"/>
    </row>
    <row r="5776" spans="6:12">
      <c r="F5776" s="198"/>
      <c r="G5776" s="196"/>
      <c r="H5776" s="196"/>
      <c r="I5776" s="196"/>
      <c r="J5776" s="196"/>
      <c r="K5776" s="196"/>
      <c r="L5776" s="197"/>
    </row>
    <row r="5777" spans="6:12">
      <c r="F5777" s="198"/>
      <c r="G5777" s="196"/>
      <c r="H5777" s="196"/>
      <c r="I5777" s="196"/>
      <c r="J5777" s="196"/>
      <c r="K5777" s="196"/>
      <c r="L5777" s="197"/>
    </row>
    <row r="5778" spans="6:12">
      <c r="F5778" s="198"/>
      <c r="G5778" s="196"/>
      <c r="H5778" s="196"/>
      <c r="I5778" s="196"/>
      <c r="J5778" s="196"/>
      <c r="K5778" s="196"/>
      <c r="L5778" s="197"/>
    </row>
    <row r="5779" spans="6:12">
      <c r="F5779" s="198"/>
      <c r="G5779" s="196"/>
      <c r="H5779" s="196"/>
      <c r="I5779" s="196"/>
      <c r="J5779" s="196"/>
      <c r="K5779" s="196"/>
      <c r="L5779" s="197"/>
    </row>
    <row r="5780" spans="6:12">
      <c r="F5780" s="198"/>
      <c r="G5780" s="196"/>
      <c r="H5780" s="196"/>
      <c r="I5780" s="196"/>
      <c r="J5780" s="196"/>
      <c r="K5780" s="196"/>
      <c r="L5780" s="197"/>
    </row>
    <row r="5781" spans="6:12">
      <c r="F5781" s="198"/>
      <c r="G5781" s="196"/>
      <c r="H5781" s="196"/>
      <c r="I5781" s="196"/>
      <c r="J5781" s="196"/>
      <c r="K5781" s="196"/>
      <c r="L5781" s="197"/>
    </row>
    <row r="5782" spans="6:12">
      <c r="F5782" s="198"/>
      <c r="G5782" s="196"/>
      <c r="H5782" s="196"/>
      <c r="I5782" s="196"/>
      <c r="J5782" s="196"/>
      <c r="K5782" s="196"/>
      <c r="L5782" s="197"/>
    </row>
    <row r="5783" spans="6:12">
      <c r="F5783" s="198"/>
      <c r="G5783" s="196"/>
      <c r="H5783" s="196"/>
      <c r="I5783" s="196"/>
      <c r="J5783" s="196"/>
      <c r="K5783" s="196"/>
      <c r="L5783" s="197"/>
    </row>
    <row r="5784" spans="6:12">
      <c r="F5784" s="198"/>
      <c r="G5784" s="196"/>
      <c r="H5784" s="196"/>
      <c r="I5784" s="196"/>
      <c r="J5784" s="196"/>
      <c r="K5784" s="196"/>
      <c r="L5784" s="197"/>
    </row>
    <row r="5785" spans="6:12">
      <c r="F5785" s="198"/>
      <c r="G5785" s="196"/>
      <c r="H5785" s="196"/>
      <c r="I5785" s="196"/>
      <c r="J5785" s="196"/>
      <c r="K5785" s="196"/>
      <c r="L5785" s="197"/>
    </row>
    <row r="5786" spans="6:12">
      <c r="F5786" s="198"/>
      <c r="G5786" s="196"/>
      <c r="H5786" s="196"/>
      <c r="I5786" s="196"/>
      <c r="J5786" s="196"/>
      <c r="K5786" s="196"/>
      <c r="L5786" s="197"/>
    </row>
    <row r="5787" spans="6:12">
      <c r="F5787" s="198"/>
      <c r="G5787" s="196"/>
      <c r="H5787" s="196"/>
      <c r="I5787" s="196"/>
      <c r="J5787" s="196"/>
      <c r="K5787" s="196"/>
      <c r="L5787" s="197"/>
    </row>
    <row r="5788" spans="6:12">
      <c r="F5788" s="198"/>
      <c r="G5788" s="196"/>
      <c r="H5788" s="196"/>
      <c r="I5788" s="196"/>
      <c r="J5788" s="196"/>
      <c r="K5788" s="196"/>
      <c r="L5788" s="197"/>
    </row>
    <row r="5789" spans="6:12">
      <c r="F5789" s="198"/>
      <c r="G5789" s="196"/>
      <c r="H5789" s="196"/>
      <c r="I5789" s="196"/>
      <c r="J5789" s="196"/>
      <c r="K5789" s="196"/>
      <c r="L5789" s="197"/>
    </row>
    <row r="5790" spans="6:12">
      <c r="F5790" s="198"/>
      <c r="G5790" s="196"/>
      <c r="H5790" s="196"/>
      <c r="I5790" s="196"/>
      <c r="J5790" s="196"/>
      <c r="K5790" s="196"/>
      <c r="L5790" s="197"/>
    </row>
    <row r="5791" spans="6:12">
      <c r="F5791" s="198"/>
      <c r="G5791" s="196"/>
      <c r="H5791" s="196"/>
      <c r="I5791" s="196"/>
      <c r="J5791" s="196"/>
      <c r="K5791" s="196"/>
      <c r="L5791" s="197"/>
    </row>
    <row r="5792" spans="6:12">
      <c r="F5792" s="198"/>
      <c r="G5792" s="196"/>
      <c r="H5792" s="196"/>
      <c r="I5792" s="196"/>
      <c r="J5792" s="196"/>
      <c r="K5792" s="196"/>
      <c r="L5792" s="197"/>
    </row>
    <row r="5793" spans="6:12">
      <c r="F5793" s="198"/>
      <c r="G5793" s="196"/>
      <c r="H5793" s="196"/>
      <c r="I5793" s="196"/>
      <c r="J5793" s="196"/>
      <c r="K5793" s="196"/>
      <c r="L5793" s="197"/>
    </row>
    <row r="5794" spans="6:12">
      <c r="F5794" s="198"/>
      <c r="G5794" s="196"/>
      <c r="H5794" s="196"/>
      <c r="I5794" s="196"/>
      <c r="J5794" s="196"/>
      <c r="K5794" s="196"/>
      <c r="L5794" s="197"/>
    </row>
    <row r="5795" spans="6:12">
      <c r="F5795" s="198"/>
      <c r="G5795" s="196"/>
      <c r="H5795" s="196"/>
      <c r="I5795" s="196"/>
      <c r="J5795" s="196"/>
      <c r="K5795" s="196"/>
      <c r="L5795" s="197"/>
    </row>
    <row r="5796" spans="6:12">
      <c r="F5796" s="198"/>
      <c r="G5796" s="196"/>
      <c r="H5796" s="196"/>
      <c r="I5796" s="196"/>
      <c r="J5796" s="196"/>
      <c r="K5796" s="196"/>
      <c r="L5796" s="197"/>
    </row>
    <row r="5797" spans="6:12">
      <c r="F5797" s="198"/>
      <c r="G5797" s="196"/>
      <c r="H5797" s="196"/>
      <c r="I5797" s="196"/>
      <c r="J5797" s="196"/>
      <c r="K5797" s="196"/>
      <c r="L5797" s="197"/>
    </row>
    <row r="5798" spans="6:12">
      <c r="F5798" s="198"/>
      <c r="G5798" s="196"/>
      <c r="H5798" s="196"/>
      <c r="I5798" s="196"/>
      <c r="J5798" s="196"/>
      <c r="K5798" s="196"/>
      <c r="L5798" s="197"/>
    </row>
    <row r="5799" spans="6:12">
      <c r="F5799" s="198"/>
      <c r="G5799" s="196"/>
      <c r="H5799" s="196"/>
      <c r="I5799" s="196"/>
      <c r="J5799" s="196"/>
      <c r="K5799" s="196"/>
      <c r="L5799" s="197"/>
    </row>
    <row r="5800" spans="6:12">
      <c r="F5800" s="198"/>
      <c r="G5800" s="196"/>
      <c r="H5800" s="196"/>
      <c r="I5800" s="196"/>
      <c r="J5800" s="196"/>
      <c r="K5800" s="196"/>
      <c r="L5800" s="197"/>
    </row>
    <row r="5801" spans="6:12">
      <c r="F5801" s="198"/>
      <c r="G5801" s="196"/>
      <c r="H5801" s="196"/>
      <c r="I5801" s="196"/>
      <c r="J5801" s="196"/>
      <c r="K5801" s="196"/>
      <c r="L5801" s="197"/>
    </row>
    <row r="5802" spans="6:12">
      <c r="F5802" s="198"/>
      <c r="G5802" s="196"/>
      <c r="H5802" s="196"/>
      <c r="I5802" s="196"/>
      <c r="J5802" s="196"/>
      <c r="K5802" s="196"/>
      <c r="L5802" s="197"/>
    </row>
    <row r="5803" spans="6:12">
      <c r="F5803" s="198"/>
      <c r="G5803" s="196"/>
      <c r="H5803" s="196"/>
      <c r="I5803" s="196"/>
      <c r="J5803" s="196"/>
      <c r="K5803" s="196"/>
      <c r="L5803" s="197"/>
    </row>
    <row r="5804" spans="6:12">
      <c r="F5804" s="198"/>
      <c r="G5804" s="196"/>
      <c r="H5804" s="196"/>
      <c r="I5804" s="196"/>
      <c r="J5804" s="196"/>
      <c r="K5804" s="196"/>
      <c r="L5804" s="197"/>
    </row>
    <row r="5805" spans="6:12">
      <c r="F5805" s="198"/>
      <c r="G5805" s="196"/>
      <c r="H5805" s="196"/>
      <c r="I5805" s="196"/>
      <c r="J5805" s="196"/>
      <c r="K5805" s="196"/>
      <c r="L5805" s="197"/>
    </row>
    <row r="5806" spans="6:12">
      <c r="F5806" s="198"/>
      <c r="G5806" s="196"/>
      <c r="H5806" s="196"/>
      <c r="I5806" s="196"/>
      <c r="J5806" s="196"/>
      <c r="K5806" s="196"/>
      <c r="L5806" s="197"/>
    </row>
    <row r="5807" spans="6:12">
      <c r="F5807" s="198"/>
      <c r="G5807" s="196"/>
      <c r="H5807" s="196"/>
      <c r="I5807" s="196"/>
      <c r="J5807" s="196"/>
      <c r="K5807" s="196"/>
      <c r="L5807" s="197"/>
    </row>
    <row r="5808" spans="6:12">
      <c r="F5808" s="198"/>
      <c r="G5808" s="196"/>
      <c r="H5808" s="196"/>
      <c r="I5808" s="196"/>
      <c r="J5808" s="196"/>
      <c r="K5808" s="196"/>
      <c r="L5808" s="197"/>
    </row>
    <row r="5809" spans="6:12">
      <c r="F5809" s="198"/>
      <c r="G5809" s="196"/>
      <c r="H5809" s="196"/>
      <c r="I5809" s="196"/>
      <c r="J5809" s="196"/>
      <c r="K5809" s="196"/>
      <c r="L5809" s="197"/>
    </row>
    <row r="5810" spans="6:12">
      <c r="F5810" s="198"/>
      <c r="G5810" s="196"/>
      <c r="H5810" s="196"/>
      <c r="I5810" s="196"/>
      <c r="J5810" s="196"/>
      <c r="K5810" s="196"/>
      <c r="L5810" s="197"/>
    </row>
    <row r="5811" spans="6:12">
      <c r="F5811" s="198"/>
      <c r="G5811" s="196"/>
      <c r="H5811" s="196"/>
      <c r="I5811" s="196"/>
      <c r="J5811" s="196"/>
      <c r="K5811" s="196"/>
      <c r="L5811" s="197"/>
    </row>
    <row r="5812" spans="6:12">
      <c r="F5812" s="198"/>
      <c r="G5812" s="196"/>
      <c r="H5812" s="196"/>
      <c r="I5812" s="196"/>
      <c r="J5812" s="196"/>
      <c r="K5812" s="196"/>
      <c r="L5812" s="197"/>
    </row>
    <row r="5813" spans="6:12">
      <c r="F5813" s="198"/>
      <c r="G5813" s="196"/>
      <c r="H5813" s="196"/>
      <c r="I5813" s="196"/>
      <c r="J5813" s="196"/>
      <c r="K5813" s="196"/>
      <c r="L5813" s="197"/>
    </row>
    <row r="5814" spans="6:12">
      <c r="F5814" s="198"/>
      <c r="G5814" s="196"/>
      <c r="H5814" s="196"/>
      <c r="I5814" s="196"/>
      <c r="J5814" s="196"/>
      <c r="K5814" s="196"/>
      <c r="L5814" s="197"/>
    </row>
    <row r="5815" spans="6:12">
      <c r="F5815" s="198"/>
      <c r="G5815" s="196"/>
      <c r="H5815" s="196"/>
      <c r="I5815" s="196"/>
      <c r="J5815" s="196"/>
      <c r="K5815" s="196"/>
      <c r="L5815" s="197"/>
    </row>
    <row r="5816" spans="6:12">
      <c r="F5816" s="198"/>
      <c r="G5816" s="196"/>
      <c r="H5816" s="196"/>
      <c r="I5816" s="196"/>
      <c r="J5816" s="196"/>
      <c r="K5816" s="196"/>
      <c r="L5816" s="197"/>
    </row>
    <row r="5817" spans="6:12">
      <c r="F5817" s="198"/>
      <c r="G5817" s="196"/>
      <c r="H5817" s="196"/>
      <c r="I5817" s="196"/>
      <c r="J5817" s="196"/>
      <c r="K5817" s="196"/>
      <c r="L5817" s="197"/>
    </row>
    <row r="5818" spans="6:12">
      <c r="F5818" s="198"/>
      <c r="G5818" s="196"/>
      <c r="H5818" s="196"/>
      <c r="I5818" s="196"/>
      <c r="J5818" s="196"/>
      <c r="K5818" s="196"/>
      <c r="L5818" s="197"/>
    </row>
    <row r="5819" spans="6:12">
      <c r="F5819" s="198"/>
      <c r="G5819" s="196"/>
      <c r="H5819" s="196"/>
      <c r="I5819" s="196"/>
      <c r="J5819" s="196"/>
      <c r="K5819" s="196"/>
      <c r="L5819" s="197"/>
    </row>
    <row r="5820" spans="6:12">
      <c r="F5820" s="198"/>
      <c r="G5820" s="196"/>
      <c r="H5820" s="196"/>
      <c r="I5820" s="196"/>
      <c r="J5820" s="196"/>
      <c r="K5820" s="196"/>
      <c r="L5820" s="197"/>
    </row>
    <row r="5821" spans="6:12">
      <c r="F5821" s="198"/>
      <c r="G5821" s="196"/>
      <c r="H5821" s="196"/>
      <c r="I5821" s="196"/>
      <c r="J5821" s="196"/>
      <c r="K5821" s="196"/>
      <c r="L5821" s="197"/>
    </row>
    <row r="5822" spans="6:12">
      <c r="F5822" s="198"/>
      <c r="G5822" s="196"/>
      <c r="H5822" s="196"/>
      <c r="I5822" s="196"/>
      <c r="J5822" s="196"/>
      <c r="K5822" s="196"/>
      <c r="L5822" s="197"/>
    </row>
    <row r="5823" spans="6:12">
      <c r="F5823" s="198"/>
      <c r="G5823" s="196"/>
      <c r="H5823" s="196"/>
      <c r="I5823" s="196"/>
      <c r="J5823" s="196"/>
      <c r="K5823" s="196"/>
      <c r="L5823" s="197"/>
    </row>
    <row r="5824" spans="6:12">
      <c r="F5824" s="198"/>
      <c r="G5824" s="196"/>
      <c r="H5824" s="196"/>
      <c r="I5824" s="196"/>
      <c r="J5824" s="196"/>
      <c r="K5824" s="196"/>
      <c r="L5824" s="197"/>
    </row>
    <row r="5825" spans="6:12">
      <c r="F5825" s="198"/>
      <c r="G5825" s="196"/>
      <c r="H5825" s="196"/>
      <c r="I5825" s="196"/>
      <c r="J5825" s="196"/>
      <c r="K5825" s="196"/>
      <c r="L5825" s="197"/>
    </row>
    <row r="5826" spans="6:12">
      <c r="F5826" s="198"/>
      <c r="G5826" s="196"/>
      <c r="H5826" s="196"/>
      <c r="I5826" s="196"/>
      <c r="J5826" s="196"/>
      <c r="K5826" s="196"/>
      <c r="L5826" s="197"/>
    </row>
    <row r="5827" spans="6:12">
      <c r="F5827" s="198"/>
      <c r="G5827" s="196"/>
      <c r="H5827" s="196"/>
      <c r="I5827" s="196"/>
      <c r="J5827" s="196"/>
      <c r="K5827" s="196"/>
      <c r="L5827" s="197"/>
    </row>
    <row r="5828" spans="6:12">
      <c r="F5828" s="198"/>
      <c r="G5828" s="196"/>
      <c r="H5828" s="196"/>
      <c r="I5828" s="196"/>
      <c r="J5828" s="196"/>
      <c r="K5828" s="196"/>
      <c r="L5828" s="197"/>
    </row>
    <row r="5829" spans="6:12">
      <c r="F5829" s="198"/>
      <c r="G5829" s="196"/>
      <c r="H5829" s="196"/>
      <c r="I5829" s="196"/>
      <c r="J5829" s="196"/>
      <c r="K5829" s="196"/>
      <c r="L5829" s="197"/>
    </row>
    <row r="5830" spans="6:12">
      <c r="F5830" s="198"/>
      <c r="G5830" s="196"/>
      <c r="H5830" s="196"/>
      <c r="I5830" s="196"/>
      <c r="J5830" s="196"/>
      <c r="K5830" s="196"/>
      <c r="L5830" s="197"/>
    </row>
    <row r="5831" spans="6:12">
      <c r="F5831" s="198"/>
      <c r="G5831" s="196"/>
      <c r="H5831" s="196"/>
      <c r="I5831" s="196"/>
      <c r="J5831" s="196"/>
      <c r="K5831" s="196"/>
      <c r="L5831" s="197"/>
    </row>
    <row r="5832" spans="6:12">
      <c r="F5832" s="198"/>
      <c r="G5832" s="196"/>
      <c r="H5832" s="196"/>
      <c r="I5832" s="196"/>
      <c r="J5832" s="196"/>
      <c r="K5832" s="196"/>
      <c r="L5832" s="197"/>
    </row>
    <row r="5833" spans="6:12">
      <c r="F5833" s="198"/>
      <c r="G5833" s="196"/>
      <c r="H5833" s="196"/>
      <c r="I5833" s="196"/>
      <c r="J5833" s="196"/>
      <c r="K5833" s="196"/>
      <c r="L5833" s="197"/>
    </row>
    <row r="5834" spans="6:12">
      <c r="F5834" s="198"/>
      <c r="G5834" s="196"/>
      <c r="H5834" s="196"/>
      <c r="I5834" s="196"/>
      <c r="J5834" s="196"/>
      <c r="K5834" s="196"/>
      <c r="L5834" s="197"/>
    </row>
    <row r="5835" spans="6:12">
      <c r="F5835" s="198"/>
      <c r="G5835" s="196"/>
      <c r="H5835" s="196"/>
      <c r="I5835" s="196"/>
      <c r="J5835" s="196"/>
      <c r="K5835" s="196"/>
      <c r="L5835" s="197"/>
    </row>
    <row r="5836" spans="6:12">
      <c r="F5836" s="198"/>
      <c r="G5836" s="196"/>
      <c r="H5836" s="196"/>
      <c r="I5836" s="196"/>
      <c r="J5836" s="196"/>
      <c r="K5836" s="196"/>
      <c r="L5836" s="197"/>
    </row>
    <row r="5837" spans="6:12">
      <c r="F5837" s="198"/>
      <c r="G5837" s="196"/>
      <c r="H5837" s="196"/>
      <c r="I5837" s="196"/>
      <c r="J5837" s="196"/>
      <c r="K5837" s="196"/>
      <c r="L5837" s="197"/>
    </row>
    <row r="5838" spans="6:12">
      <c r="F5838" s="198"/>
      <c r="G5838" s="196"/>
      <c r="H5838" s="196"/>
      <c r="I5838" s="196"/>
      <c r="J5838" s="196"/>
      <c r="K5838" s="196"/>
      <c r="L5838" s="197"/>
    </row>
    <row r="5839" spans="6:12">
      <c r="F5839" s="198"/>
      <c r="G5839" s="196"/>
      <c r="H5839" s="196"/>
      <c r="I5839" s="196"/>
      <c r="J5839" s="196"/>
      <c r="K5839" s="196"/>
      <c r="L5839" s="197"/>
    </row>
    <row r="5840" spans="6:12">
      <c r="F5840" s="198"/>
      <c r="G5840" s="196"/>
      <c r="H5840" s="196"/>
      <c r="I5840" s="196"/>
      <c r="J5840" s="196"/>
      <c r="K5840" s="196"/>
      <c r="L5840" s="197"/>
    </row>
    <row r="5841" spans="6:12">
      <c r="F5841" s="198"/>
      <c r="G5841" s="196"/>
      <c r="H5841" s="196"/>
      <c r="I5841" s="196"/>
      <c r="J5841" s="196"/>
      <c r="K5841" s="196"/>
      <c r="L5841" s="197"/>
    </row>
    <row r="5842" spans="6:12">
      <c r="F5842" s="198"/>
      <c r="G5842" s="196"/>
      <c r="H5842" s="196"/>
      <c r="I5842" s="196"/>
      <c r="J5842" s="196"/>
      <c r="K5842" s="196"/>
      <c r="L5842" s="197"/>
    </row>
    <row r="5843" spans="6:12">
      <c r="F5843" s="198"/>
      <c r="G5843" s="196"/>
      <c r="H5843" s="196"/>
      <c r="I5843" s="196"/>
      <c r="J5843" s="196"/>
      <c r="K5843" s="196"/>
      <c r="L5843" s="197"/>
    </row>
    <row r="5844" spans="6:12">
      <c r="F5844" s="198"/>
      <c r="G5844" s="196"/>
      <c r="H5844" s="196"/>
      <c r="I5844" s="196"/>
      <c r="J5844" s="196"/>
      <c r="K5844" s="196"/>
      <c r="L5844" s="197"/>
    </row>
    <row r="5845" spans="6:12">
      <c r="F5845" s="198"/>
      <c r="G5845" s="196"/>
      <c r="H5845" s="196"/>
      <c r="I5845" s="196"/>
      <c r="J5845" s="196"/>
      <c r="K5845" s="196"/>
      <c r="L5845" s="197"/>
    </row>
    <row r="5846" spans="6:12">
      <c r="F5846" s="198"/>
      <c r="G5846" s="196"/>
      <c r="H5846" s="196"/>
      <c r="I5846" s="196"/>
      <c r="J5846" s="196"/>
      <c r="K5846" s="196"/>
      <c r="L5846" s="197"/>
    </row>
    <row r="5847" spans="6:12">
      <c r="F5847" s="198"/>
      <c r="G5847" s="196"/>
      <c r="H5847" s="196"/>
      <c r="I5847" s="196"/>
      <c r="J5847" s="196"/>
      <c r="K5847" s="196"/>
      <c r="L5847" s="197"/>
    </row>
    <row r="5848" spans="6:12">
      <c r="F5848" s="198"/>
      <c r="G5848" s="196"/>
      <c r="H5848" s="196"/>
      <c r="I5848" s="196"/>
      <c r="J5848" s="196"/>
      <c r="K5848" s="196"/>
      <c r="L5848" s="197"/>
    </row>
    <row r="5849" spans="6:12">
      <c r="F5849" s="198"/>
      <c r="G5849" s="196"/>
      <c r="H5849" s="196"/>
      <c r="I5849" s="196"/>
      <c r="J5849" s="196"/>
      <c r="K5849" s="196"/>
      <c r="L5849" s="197"/>
    </row>
    <row r="5850" spans="6:12">
      <c r="F5850" s="198"/>
      <c r="G5850" s="196"/>
      <c r="H5850" s="196"/>
      <c r="I5850" s="196"/>
      <c r="J5850" s="196"/>
      <c r="K5850" s="196"/>
      <c r="L5850" s="197"/>
    </row>
    <row r="5851" spans="6:12">
      <c r="F5851" s="198"/>
      <c r="G5851" s="196"/>
      <c r="H5851" s="196"/>
      <c r="I5851" s="196"/>
      <c r="J5851" s="196"/>
      <c r="K5851" s="196"/>
      <c r="L5851" s="197"/>
    </row>
    <row r="5852" spans="6:12">
      <c r="F5852" s="198"/>
      <c r="G5852" s="196"/>
      <c r="H5852" s="196"/>
      <c r="I5852" s="196"/>
      <c r="J5852" s="196"/>
      <c r="K5852" s="196"/>
      <c r="L5852" s="197"/>
    </row>
    <row r="5853" spans="6:12">
      <c r="F5853" s="198"/>
      <c r="G5853" s="196"/>
      <c r="H5853" s="196"/>
      <c r="I5853" s="196"/>
      <c r="J5853" s="196"/>
      <c r="K5853" s="196"/>
      <c r="L5853" s="197"/>
    </row>
    <row r="5854" spans="6:12">
      <c r="F5854" s="198"/>
      <c r="G5854" s="196"/>
      <c r="H5854" s="196"/>
      <c r="I5854" s="196"/>
      <c r="J5854" s="196"/>
      <c r="K5854" s="196"/>
      <c r="L5854" s="197"/>
    </row>
    <row r="5855" spans="6:12">
      <c r="F5855" s="198"/>
      <c r="G5855" s="196"/>
      <c r="H5855" s="196"/>
      <c r="I5855" s="196"/>
      <c r="J5855" s="196"/>
      <c r="K5855" s="196"/>
      <c r="L5855" s="197"/>
    </row>
    <row r="5856" spans="6:12">
      <c r="F5856" s="198"/>
      <c r="G5856" s="196"/>
      <c r="H5856" s="196"/>
      <c r="I5856" s="196"/>
      <c r="J5856" s="196"/>
      <c r="K5856" s="196"/>
      <c r="L5856" s="197"/>
    </row>
    <row r="5857" spans="6:12">
      <c r="F5857" s="198"/>
      <c r="G5857" s="196"/>
      <c r="H5857" s="196"/>
      <c r="I5857" s="196"/>
      <c r="J5857" s="196"/>
      <c r="K5857" s="196"/>
      <c r="L5857" s="197"/>
    </row>
    <row r="5858" spans="6:12">
      <c r="F5858" s="198"/>
      <c r="G5858" s="196"/>
      <c r="H5858" s="196"/>
      <c r="I5858" s="196"/>
      <c r="J5858" s="196"/>
      <c r="K5858" s="196"/>
      <c r="L5858" s="197"/>
    </row>
    <row r="5859" spans="6:12">
      <c r="F5859" s="198"/>
      <c r="G5859" s="196"/>
      <c r="H5859" s="196"/>
      <c r="I5859" s="196"/>
      <c r="J5859" s="196"/>
      <c r="K5859" s="196"/>
      <c r="L5859" s="197"/>
    </row>
    <row r="5860" spans="6:12">
      <c r="F5860" s="198"/>
      <c r="G5860" s="196"/>
      <c r="H5860" s="196"/>
      <c r="I5860" s="196"/>
      <c r="J5860" s="196"/>
      <c r="K5860" s="196"/>
      <c r="L5860" s="197"/>
    </row>
    <row r="5861" spans="6:12">
      <c r="F5861" s="198"/>
      <c r="G5861" s="196"/>
      <c r="H5861" s="196"/>
      <c r="I5861" s="196"/>
      <c r="J5861" s="196"/>
      <c r="K5861" s="196"/>
      <c r="L5861" s="197"/>
    </row>
    <row r="5862" spans="6:12">
      <c r="F5862" s="198"/>
      <c r="G5862" s="196"/>
      <c r="H5862" s="196"/>
      <c r="I5862" s="196"/>
      <c r="J5862" s="196"/>
      <c r="K5862" s="196"/>
      <c r="L5862" s="197"/>
    </row>
    <row r="5863" spans="6:12">
      <c r="F5863" s="198"/>
      <c r="G5863" s="196"/>
      <c r="H5863" s="196"/>
      <c r="I5863" s="196"/>
      <c r="J5863" s="196"/>
      <c r="K5863" s="196"/>
      <c r="L5863" s="197"/>
    </row>
    <row r="5864" spans="6:12">
      <c r="F5864" s="198"/>
      <c r="G5864" s="196"/>
      <c r="H5864" s="196"/>
      <c r="I5864" s="196"/>
      <c r="J5864" s="196"/>
      <c r="K5864" s="196"/>
      <c r="L5864" s="197"/>
    </row>
    <row r="5865" spans="6:12">
      <c r="F5865" s="198"/>
      <c r="G5865" s="196"/>
      <c r="H5865" s="196"/>
      <c r="I5865" s="196"/>
      <c r="J5865" s="196"/>
      <c r="K5865" s="196"/>
      <c r="L5865" s="197"/>
    </row>
    <row r="5866" spans="6:12">
      <c r="F5866" s="198"/>
      <c r="G5866" s="196"/>
      <c r="H5866" s="196"/>
      <c r="I5866" s="196"/>
      <c r="J5866" s="196"/>
      <c r="K5866" s="196"/>
      <c r="L5866" s="197"/>
    </row>
    <row r="5867" spans="6:12">
      <c r="F5867" s="198"/>
      <c r="G5867" s="196"/>
      <c r="H5867" s="196"/>
      <c r="I5867" s="196"/>
      <c r="J5867" s="196"/>
      <c r="K5867" s="196"/>
      <c r="L5867" s="197"/>
    </row>
    <row r="5868" spans="6:12">
      <c r="F5868" s="198"/>
      <c r="G5868" s="196"/>
      <c r="H5868" s="196"/>
      <c r="I5868" s="196"/>
      <c r="J5868" s="196"/>
      <c r="K5868" s="196"/>
      <c r="L5868" s="197"/>
    </row>
    <row r="5869" spans="6:12">
      <c r="F5869" s="198"/>
      <c r="G5869" s="196"/>
      <c r="H5869" s="196"/>
      <c r="I5869" s="196"/>
      <c r="J5869" s="196"/>
      <c r="K5869" s="196"/>
      <c r="L5869" s="197"/>
    </row>
    <row r="5870" spans="6:12">
      <c r="F5870" s="198"/>
      <c r="G5870" s="196"/>
      <c r="H5870" s="196"/>
      <c r="I5870" s="196"/>
      <c r="J5870" s="196"/>
      <c r="K5870" s="196"/>
      <c r="L5870" s="197"/>
    </row>
    <row r="5871" spans="6:12">
      <c r="F5871" s="198"/>
      <c r="G5871" s="196"/>
      <c r="H5871" s="196"/>
      <c r="I5871" s="196"/>
      <c r="J5871" s="196"/>
      <c r="K5871" s="196"/>
      <c r="L5871" s="197"/>
    </row>
    <row r="5872" spans="6:12">
      <c r="F5872" s="198"/>
      <c r="G5872" s="196"/>
      <c r="H5872" s="196"/>
      <c r="I5872" s="196"/>
      <c r="J5872" s="196"/>
      <c r="K5872" s="196"/>
      <c r="L5872" s="197"/>
    </row>
    <row r="5873" spans="6:12">
      <c r="F5873" s="198"/>
      <c r="G5873" s="196"/>
      <c r="H5873" s="196"/>
      <c r="I5873" s="196"/>
      <c r="J5873" s="196"/>
      <c r="K5873" s="196"/>
      <c r="L5873" s="197"/>
    </row>
    <row r="5874" spans="6:12">
      <c r="F5874" s="198"/>
      <c r="G5874" s="196"/>
      <c r="H5874" s="196"/>
      <c r="I5874" s="196"/>
      <c r="J5874" s="196"/>
      <c r="K5874" s="196"/>
      <c r="L5874" s="197"/>
    </row>
    <row r="5875" spans="6:12">
      <c r="F5875" s="198"/>
      <c r="G5875" s="196"/>
      <c r="H5875" s="196"/>
      <c r="I5875" s="196"/>
      <c r="J5875" s="196"/>
      <c r="K5875" s="196"/>
      <c r="L5875" s="197"/>
    </row>
    <row r="5876" spans="6:12">
      <c r="F5876" s="198"/>
      <c r="G5876" s="196"/>
      <c r="H5876" s="196"/>
      <c r="I5876" s="196"/>
      <c r="J5876" s="196"/>
      <c r="K5876" s="196"/>
      <c r="L5876" s="197"/>
    </row>
    <row r="5877" spans="6:12">
      <c r="F5877" s="198"/>
      <c r="G5877" s="196"/>
      <c r="H5877" s="196"/>
      <c r="I5877" s="196"/>
      <c r="J5877" s="196"/>
      <c r="K5877" s="196"/>
      <c r="L5877" s="197"/>
    </row>
    <row r="5878" spans="6:12">
      <c r="F5878" s="198"/>
      <c r="G5878" s="196"/>
      <c r="H5878" s="196"/>
      <c r="I5878" s="196"/>
      <c r="J5878" s="196"/>
      <c r="K5878" s="196"/>
      <c r="L5878" s="197"/>
    </row>
    <row r="5879" spans="6:12">
      <c r="F5879" s="198"/>
      <c r="G5879" s="196"/>
      <c r="H5879" s="196"/>
      <c r="I5879" s="196"/>
      <c r="J5879" s="196"/>
      <c r="K5879" s="196"/>
      <c r="L5879" s="197"/>
    </row>
    <row r="5880" spans="6:12">
      <c r="F5880" s="198"/>
      <c r="G5880" s="196"/>
      <c r="H5880" s="196"/>
      <c r="I5880" s="196"/>
      <c r="J5880" s="196"/>
      <c r="K5880" s="196"/>
      <c r="L5880" s="197"/>
    </row>
    <row r="5881" spans="6:12">
      <c r="F5881" s="198"/>
      <c r="G5881" s="196"/>
      <c r="H5881" s="196"/>
      <c r="I5881" s="196"/>
      <c r="J5881" s="196"/>
      <c r="K5881" s="196"/>
      <c r="L5881" s="197"/>
    </row>
    <row r="5882" spans="6:12">
      <c r="F5882" s="198"/>
      <c r="G5882" s="196"/>
      <c r="H5882" s="196"/>
      <c r="I5882" s="196"/>
      <c r="J5882" s="196"/>
      <c r="K5882" s="196"/>
      <c r="L5882" s="197"/>
    </row>
    <row r="5883" spans="6:12">
      <c r="F5883" s="198"/>
      <c r="G5883" s="196"/>
      <c r="H5883" s="196"/>
      <c r="I5883" s="196"/>
      <c r="J5883" s="196"/>
      <c r="K5883" s="196"/>
      <c r="L5883" s="197"/>
    </row>
    <row r="5884" spans="6:12">
      <c r="F5884" s="198"/>
      <c r="G5884" s="196"/>
      <c r="H5884" s="196"/>
      <c r="I5884" s="196"/>
      <c r="J5884" s="196"/>
      <c r="K5884" s="196"/>
      <c r="L5884" s="197"/>
    </row>
    <row r="5885" spans="6:12">
      <c r="F5885" s="198"/>
      <c r="G5885" s="196"/>
      <c r="H5885" s="196"/>
      <c r="I5885" s="196"/>
      <c r="J5885" s="196"/>
      <c r="K5885" s="196"/>
      <c r="L5885" s="197"/>
    </row>
    <row r="5886" spans="6:12">
      <c r="F5886" s="198"/>
      <c r="G5886" s="196"/>
      <c r="H5886" s="196"/>
      <c r="I5886" s="196"/>
      <c r="J5886" s="196"/>
      <c r="K5886" s="196"/>
      <c r="L5886" s="197"/>
    </row>
    <row r="5887" spans="6:12">
      <c r="F5887" s="198"/>
      <c r="G5887" s="196"/>
      <c r="H5887" s="196"/>
      <c r="I5887" s="196"/>
      <c r="J5887" s="196"/>
      <c r="K5887" s="196"/>
      <c r="L5887" s="197"/>
    </row>
    <row r="5888" spans="6:12">
      <c r="F5888" s="198"/>
      <c r="G5888" s="196"/>
      <c r="H5888" s="196"/>
      <c r="I5888" s="196"/>
      <c r="J5888" s="196"/>
      <c r="K5888" s="196"/>
      <c r="L5888" s="197"/>
    </row>
    <row r="5889" spans="6:12">
      <c r="F5889" s="198"/>
      <c r="G5889" s="196"/>
      <c r="H5889" s="196"/>
      <c r="I5889" s="196"/>
      <c r="J5889" s="196"/>
      <c r="K5889" s="196"/>
      <c r="L5889" s="197"/>
    </row>
    <row r="5890" spans="6:12">
      <c r="F5890" s="198"/>
      <c r="G5890" s="196"/>
      <c r="H5890" s="196"/>
      <c r="I5890" s="196"/>
      <c r="J5890" s="196"/>
      <c r="K5890" s="196"/>
      <c r="L5890" s="197"/>
    </row>
    <row r="5891" spans="6:12">
      <c r="F5891" s="198"/>
      <c r="G5891" s="196"/>
      <c r="H5891" s="196"/>
      <c r="I5891" s="196"/>
      <c r="J5891" s="196"/>
      <c r="K5891" s="196"/>
      <c r="L5891" s="197"/>
    </row>
    <row r="5892" spans="6:12">
      <c r="F5892" s="198"/>
      <c r="G5892" s="196"/>
      <c r="H5892" s="196"/>
      <c r="I5892" s="196"/>
      <c r="J5892" s="196"/>
      <c r="K5892" s="196"/>
      <c r="L5892" s="197"/>
    </row>
    <row r="5893" spans="6:12">
      <c r="F5893" s="198"/>
      <c r="G5893" s="196"/>
      <c r="H5893" s="196"/>
      <c r="I5893" s="196"/>
      <c r="J5893" s="196"/>
      <c r="K5893" s="196"/>
      <c r="L5893" s="197"/>
    </row>
    <row r="5894" spans="6:12">
      <c r="F5894" s="198"/>
      <c r="G5894" s="196"/>
      <c r="H5894" s="196"/>
      <c r="I5894" s="196"/>
      <c r="J5894" s="196"/>
      <c r="K5894" s="196"/>
      <c r="L5894" s="197"/>
    </row>
    <row r="5895" spans="6:12">
      <c r="F5895" s="198"/>
      <c r="G5895" s="196"/>
      <c r="H5895" s="196"/>
      <c r="I5895" s="196"/>
      <c r="J5895" s="196"/>
      <c r="K5895" s="196"/>
      <c r="L5895" s="197"/>
    </row>
    <row r="5896" spans="6:12">
      <c r="F5896" s="198"/>
      <c r="G5896" s="196"/>
      <c r="H5896" s="196"/>
      <c r="I5896" s="196"/>
      <c r="J5896" s="196"/>
      <c r="K5896" s="196"/>
      <c r="L5896" s="197"/>
    </row>
    <row r="5897" spans="6:12">
      <c r="F5897" s="198"/>
      <c r="G5897" s="196"/>
      <c r="H5897" s="196"/>
      <c r="I5897" s="196"/>
      <c r="J5897" s="196"/>
      <c r="K5897" s="196"/>
      <c r="L5897" s="197"/>
    </row>
    <row r="5898" spans="6:12">
      <c r="F5898" s="198"/>
      <c r="G5898" s="196"/>
      <c r="H5898" s="196"/>
      <c r="I5898" s="196"/>
      <c r="J5898" s="196"/>
      <c r="K5898" s="196"/>
      <c r="L5898" s="197"/>
    </row>
    <row r="5899" spans="6:12">
      <c r="F5899" s="198"/>
      <c r="G5899" s="196"/>
      <c r="H5899" s="196"/>
      <c r="I5899" s="196"/>
      <c r="J5899" s="196"/>
      <c r="K5899" s="196"/>
      <c r="L5899" s="197"/>
    </row>
    <row r="5900" spans="6:12">
      <c r="F5900" s="198"/>
      <c r="G5900" s="196"/>
      <c r="H5900" s="196"/>
      <c r="I5900" s="196"/>
      <c r="J5900" s="196"/>
      <c r="K5900" s="196"/>
      <c r="L5900" s="197"/>
    </row>
    <row r="5901" spans="6:12">
      <c r="F5901" s="198"/>
      <c r="G5901" s="196"/>
      <c r="H5901" s="196"/>
      <c r="I5901" s="196"/>
      <c r="J5901" s="196"/>
      <c r="K5901" s="196"/>
      <c r="L5901" s="197"/>
    </row>
    <row r="5902" spans="6:12">
      <c r="F5902" s="198"/>
      <c r="G5902" s="196"/>
      <c r="H5902" s="196"/>
      <c r="I5902" s="196"/>
      <c r="J5902" s="196"/>
      <c r="K5902" s="196"/>
      <c r="L5902" s="197"/>
    </row>
    <row r="5903" spans="6:12">
      <c r="F5903" s="198"/>
      <c r="G5903" s="196"/>
      <c r="H5903" s="196"/>
      <c r="I5903" s="196"/>
      <c r="J5903" s="196"/>
      <c r="K5903" s="196"/>
      <c r="L5903" s="197"/>
    </row>
    <row r="5904" spans="6:12">
      <c r="F5904" s="198"/>
      <c r="G5904" s="196"/>
      <c r="H5904" s="196"/>
      <c r="I5904" s="196"/>
      <c r="J5904" s="196"/>
      <c r="K5904" s="196"/>
      <c r="L5904" s="197"/>
    </row>
    <row r="5905" spans="6:12">
      <c r="F5905" s="198"/>
      <c r="G5905" s="196"/>
      <c r="H5905" s="196"/>
      <c r="I5905" s="196"/>
      <c r="J5905" s="196"/>
      <c r="K5905" s="196"/>
      <c r="L5905" s="197"/>
    </row>
    <row r="5906" spans="6:12">
      <c r="F5906" s="198"/>
      <c r="G5906" s="196"/>
      <c r="H5906" s="196"/>
      <c r="I5906" s="196"/>
      <c r="J5906" s="196"/>
      <c r="K5906" s="196"/>
      <c r="L5906" s="197"/>
    </row>
    <row r="5907" spans="6:12">
      <c r="F5907" s="198"/>
      <c r="G5907" s="196"/>
      <c r="H5907" s="196"/>
      <c r="I5907" s="196"/>
      <c r="J5907" s="196"/>
      <c r="K5907" s="196"/>
      <c r="L5907" s="197"/>
    </row>
    <row r="5908" spans="6:12">
      <c r="F5908" s="198"/>
      <c r="G5908" s="196"/>
      <c r="H5908" s="196"/>
      <c r="I5908" s="196"/>
      <c r="J5908" s="196"/>
      <c r="K5908" s="196"/>
      <c r="L5908" s="197"/>
    </row>
    <row r="5909" spans="6:12">
      <c r="F5909" s="198"/>
      <c r="G5909" s="196"/>
      <c r="H5909" s="196"/>
      <c r="I5909" s="196"/>
      <c r="J5909" s="196"/>
      <c r="K5909" s="196"/>
      <c r="L5909" s="197"/>
    </row>
    <row r="5910" spans="6:12">
      <c r="F5910" s="198"/>
      <c r="G5910" s="196"/>
      <c r="H5910" s="196"/>
      <c r="I5910" s="196"/>
      <c r="J5910" s="196"/>
      <c r="K5910" s="196"/>
      <c r="L5910" s="197"/>
    </row>
    <row r="5911" spans="6:12">
      <c r="F5911" s="198"/>
      <c r="G5911" s="196"/>
      <c r="H5911" s="196"/>
      <c r="I5911" s="196"/>
      <c r="J5911" s="196"/>
      <c r="K5911" s="196"/>
      <c r="L5911" s="197"/>
    </row>
    <row r="5912" spans="6:12">
      <c r="F5912" s="198"/>
      <c r="G5912" s="196"/>
      <c r="H5912" s="196"/>
      <c r="I5912" s="196"/>
      <c r="J5912" s="196"/>
      <c r="K5912" s="196"/>
      <c r="L5912" s="197"/>
    </row>
    <row r="5913" spans="6:12">
      <c r="F5913" s="198"/>
      <c r="G5913" s="196"/>
      <c r="H5913" s="196"/>
      <c r="I5913" s="196"/>
      <c r="J5913" s="196"/>
      <c r="K5913" s="196"/>
      <c r="L5913" s="197"/>
    </row>
    <row r="5914" spans="6:12">
      <c r="F5914" s="198"/>
      <c r="G5914" s="196"/>
      <c r="H5914" s="196"/>
      <c r="I5914" s="196"/>
      <c r="J5914" s="196"/>
      <c r="K5914" s="196"/>
      <c r="L5914" s="197"/>
    </row>
    <row r="5915" spans="6:12">
      <c r="F5915" s="198"/>
      <c r="G5915" s="196"/>
      <c r="H5915" s="196"/>
      <c r="I5915" s="196"/>
      <c r="J5915" s="196"/>
      <c r="K5915" s="196"/>
      <c r="L5915" s="197"/>
    </row>
    <row r="5916" spans="6:12">
      <c r="F5916" s="198"/>
      <c r="G5916" s="196"/>
      <c r="H5916" s="196"/>
      <c r="I5916" s="196"/>
      <c r="J5916" s="196"/>
      <c r="K5916" s="196"/>
      <c r="L5916" s="197"/>
    </row>
    <row r="5917" spans="6:12">
      <c r="F5917" s="198"/>
      <c r="G5917" s="196"/>
      <c r="H5917" s="196"/>
      <c r="I5917" s="196"/>
      <c r="J5917" s="196"/>
      <c r="K5917" s="196"/>
      <c r="L5917" s="197"/>
    </row>
    <row r="5918" spans="6:12">
      <c r="F5918" s="198"/>
      <c r="G5918" s="196"/>
      <c r="H5918" s="196"/>
      <c r="I5918" s="196"/>
      <c r="J5918" s="196"/>
      <c r="K5918" s="196"/>
      <c r="L5918" s="197"/>
    </row>
    <row r="5919" spans="6:12">
      <c r="F5919" s="198"/>
      <c r="G5919" s="196"/>
      <c r="H5919" s="196"/>
      <c r="I5919" s="196"/>
      <c r="J5919" s="196"/>
      <c r="K5919" s="196"/>
      <c r="L5919" s="197"/>
    </row>
    <row r="5920" spans="6:12">
      <c r="F5920" s="198"/>
      <c r="G5920" s="196"/>
      <c r="H5920" s="196"/>
      <c r="I5920" s="196"/>
      <c r="J5920" s="196"/>
      <c r="K5920" s="196"/>
      <c r="L5920" s="197"/>
    </row>
    <row r="5921" spans="6:12">
      <c r="F5921" s="198"/>
      <c r="G5921" s="196"/>
      <c r="H5921" s="196"/>
      <c r="I5921" s="196"/>
      <c r="J5921" s="196"/>
      <c r="K5921" s="196"/>
      <c r="L5921" s="197"/>
    </row>
    <row r="5922" spans="6:12">
      <c r="F5922" s="198"/>
      <c r="G5922" s="196"/>
      <c r="H5922" s="196"/>
      <c r="I5922" s="196"/>
      <c r="J5922" s="196"/>
      <c r="K5922" s="196"/>
      <c r="L5922" s="197"/>
    </row>
    <row r="5923" spans="6:12">
      <c r="F5923" s="198"/>
      <c r="G5923" s="196"/>
      <c r="H5923" s="196"/>
      <c r="I5923" s="196"/>
      <c r="J5923" s="196"/>
      <c r="K5923" s="196"/>
      <c r="L5923" s="197"/>
    </row>
    <row r="5924" spans="6:12">
      <c r="F5924" s="198"/>
      <c r="G5924" s="196"/>
      <c r="H5924" s="196"/>
      <c r="I5924" s="196"/>
      <c r="J5924" s="196"/>
      <c r="K5924" s="196"/>
      <c r="L5924" s="197"/>
    </row>
    <row r="5925" spans="6:12">
      <c r="F5925" s="198"/>
      <c r="G5925" s="196"/>
      <c r="H5925" s="196"/>
      <c r="I5925" s="196"/>
      <c r="J5925" s="196"/>
      <c r="K5925" s="196"/>
      <c r="L5925" s="197"/>
    </row>
    <row r="5926" spans="6:12">
      <c r="F5926" s="198"/>
      <c r="G5926" s="196"/>
      <c r="H5926" s="196"/>
      <c r="I5926" s="196"/>
      <c r="J5926" s="196"/>
      <c r="K5926" s="196"/>
      <c r="L5926" s="197"/>
    </row>
    <row r="5927" spans="6:12">
      <c r="F5927" s="198"/>
      <c r="G5927" s="196"/>
      <c r="H5927" s="196"/>
      <c r="I5927" s="196"/>
      <c r="J5927" s="196"/>
      <c r="K5927" s="196"/>
      <c r="L5927" s="197"/>
    </row>
    <row r="5928" spans="6:12">
      <c r="F5928" s="198"/>
      <c r="G5928" s="196"/>
      <c r="H5928" s="196"/>
      <c r="I5928" s="196"/>
      <c r="J5928" s="196"/>
      <c r="K5928" s="196"/>
      <c r="L5928" s="197"/>
    </row>
    <row r="5929" spans="6:12">
      <c r="F5929" s="198"/>
      <c r="G5929" s="196"/>
      <c r="H5929" s="196"/>
      <c r="I5929" s="196"/>
      <c r="J5929" s="196"/>
      <c r="K5929" s="196"/>
      <c r="L5929" s="197"/>
    </row>
    <row r="5930" spans="6:12">
      <c r="F5930" s="198"/>
      <c r="G5930" s="196"/>
      <c r="H5930" s="196"/>
      <c r="I5930" s="196"/>
      <c r="J5930" s="196"/>
      <c r="K5930" s="196"/>
      <c r="L5930" s="197"/>
    </row>
    <row r="5931" spans="6:12">
      <c r="F5931" s="198"/>
      <c r="G5931" s="196"/>
      <c r="H5931" s="196"/>
      <c r="I5931" s="196"/>
      <c r="J5931" s="196"/>
      <c r="K5931" s="196"/>
      <c r="L5931" s="197"/>
    </row>
    <row r="5932" spans="6:12">
      <c r="F5932" s="198"/>
      <c r="G5932" s="196"/>
      <c r="H5932" s="196"/>
      <c r="I5932" s="196"/>
      <c r="J5932" s="196"/>
      <c r="K5932" s="196"/>
      <c r="L5932" s="197"/>
    </row>
    <row r="5933" spans="6:12">
      <c r="F5933" s="198"/>
      <c r="G5933" s="196"/>
      <c r="H5933" s="196"/>
      <c r="I5933" s="196"/>
      <c r="J5933" s="196"/>
      <c r="K5933" s="196"/>
      <c r="L5933" s="197"/>
    </row>
    <row r="5934" spans="6:12">
      <c r="F5934" s="198"/>
      <c r="G5934" s="196"/>
      <c r="H5934" s="196"/>
      <c r="I5934" s="196"/>
      <c r="J5934" s="196"/>
      <c r="K5934" s="196"/>
      <c r="L5934" s="197"/>
    </row>
    <row r="5935" spans="6:12">
      <c r="F5935" s="198"/>
      <c r="G5935" s="196"/>
      <c r="H5935" s="196"/>
      <c r="I5935" s="196"/>
      <c r="J5935" s="196"/>
      <c r="K5935" s="196"/>
      <c r="L5935" s="197"/>
    </row>
    <row r="5936" spans="6:12">
      <c r="F5936" s="198"/>
      <c r="G5936" s="196"/>
      <c r="H5936" s="196"/>
      <c r="I5936" s="196"/>
      <c r="J5936" s="196"/>
      <c r="K5936" s="196"/>
      <c r="L5936" s="197"/>
    </row>
    <row r="5937" spans="6:12">
      <c r="F5937" s="198"/>
      <c r="G5937" s="196"/>
      <c r="H5937" s="196"/>
      <c r="I5937" s="196"/>
      <c r="J5937" s="196"/>
      <c r="K5937" s="196"/>
      <c r="L5937" s="197"/>
    </row>
    <row r="5938" spans="6:12">
      <c r="F5938" s="198"/>
      <c r="G5938" s="196"/>
      <c r="H5938" s="196"/>
      <c r="I5938" s="196"/>
      <c r="J5938" s="196"/>
      <c r="K5938" s="196"/>
      <c r="L5938" s="197"/>
    </row>
    <row r="5939" spans="6:12">
      <c r="F5939" s="198"/>
      <c r="G5939" s="196"/>
      <c r="H5939" s="196"/>
      <c r="I5939" s="196"/>
      <c r="J5939" s="196"/>
      <c r="K5939" s="196"/>
      <c r="L5939" s="197"/>
    </row>
    <row r="5940" spans="6:12">
      <c r="F5940" s="198"/>
      <c r="G5940" s="196"/>
      <c r="H5940" s="196"/>
      <c r="I5940" s="196"/>
      <c r="J5940" s="196"/>
      <c r="K5940" s="196"/>
      <c r="L5940" s="197"/>
    </row>
    <row r="5941" spans="6:12">
      <c r="F5941" s="198"/>
      <c r="G5941" s="196"/>
      <c r="H5941" s="196"/>
      <c r="I5941" s="196"/>
      <c r="J5941" s="196"/>
      <c r="K5941" s="196"/>
      <c r="L5941" s="197"/>
    </row>
    <row r="5942" spans="6:12">
      <c r="F5942" s="198"/>
      <c r="G5942" s="196"/>
      <c r="H5942" s="196"/>
      <c r="I5942" s="196"/>
      <c r="J5942" s="196"/>
      <c r="K5942" s="196"/>
      <c r="L5942" s="197"/>
    </row>
    <row r="5943" spans="6:12">
      <c r="F5943" s="198"/>
      <c r="G5943" s="196"/>
      <c r="H5943" s="196"/>
      <c r="I5943" s="196"/>
      <c r="J5943" s="196"/>
      <c r="K5943" s="196"/>
      <c r="L5943" s="197"/>
    </row>
    <row r="5944" spans="6:12">
      <c r="F5944" s="198"/>
      <c r="G5944" s="196"/>
      <c r="H5944" s="196"/>
      <c r="I5944" s="196"/>
      <c r="J5944" s="196"/>
      <c r="K5944" s="196"/>
      <c r="L5944" s="197"/>
    </row>
    <row r="5945" spans="6:12">
      <c r="F5945" s="198"/>
      <c r="G5945" s="196"/>
      <c r="H5945" s="196"/>
      <c r="I5945" s="196"/>
      <c r="J5945" s="196"/>
      <c r="K5945" s="196"/>
      <c r="L5945" s="197"/>
    </row>
    <row r="5946" spans="6:12">
      <c r="F5946" s="198"/>
      <c r="G5946" s="196"/>
      <c r="H5946" s="196"/>
      <c r="I5946" s="196"/>
      <c r="J5946" s="196"/>
      <c r="K5946" s="196"/>
      <c r="L5946" s="197"/>
    </row>
    <row r="5947" spans="6:12">
      <c r="F5947" s="198"/>
      <c r="G5947" s="196"/>
      <c r="H5947" s="196"/>
      <c r="I5947" s="196"/>
      <c r="J5947" s="196"/>
      <c r="K5947" s="196"/>
      <c r="L5947" s="197"/>
    </row>
    <row r="5948" spans="6:12">
      <c r="F5948" s="198"/>
      <c r="G5948" s="196"/>
      <c r="H5948" s="196"/>
      <c r="I5948" s="196"/>
      <c r="J5948" s="196"/>
      <c r="K5948" s="196"/>
      <c r="L5948" s="197"/>
    </row>
    <row r="5949" spans="6:12">
      <c r="F5949" s="198"/>
      <c r="G5949" s="196"/>
      <c r="H5949" s="196"/>
      <c r="I5949" s="196"/>
      <c r="J5949" s="196"/>
      <c r="K5949" s="196"/>
      <c r="L5949" s="197"/>
    </row>
    <row r="5950" spans="6:12">
      <c r="F5950" s="198"/>
      <c r="G5950" s="196"/>
      <c r="H5950" s="196"/>
      <c r="I5950" s="196"/>
      <c r="J5950" s="196"/>
      <c r="K5950" s="196"/>
      <c r="L5950" s="197"/>
    </row>
    <row r="5951" spans="6:12">
      <c r="F5951" s="198"/>
      <c r="G5951" s="196"/>
      <c r="H5951" s="196"/>
      <c r="I5951" s="196"/>
      <c r="J5951" s="196"/>
      <c r="K5951" s="196"/>
      <c r="L5951" s="197"/>
    </row>
    <row r="5952" spans="6:12">
      <c r="F5952" s="198"/>
      <c r="G5952" s="196"/>
      <c r="H5952" s="196"/>
      <c r="I5952" s="196"/>
      <c r="J5952" s="196"/>
      <c r="K5952" s="196"/>
      <c r="L5952" s="197"/>
    </row>
    <row r="5953" spans="6:12">
      <c r="F5953" s="198"/>
      <c r="G5953" s="196"/>
      <c r="H5953" s="196"/>
      <c r="I5953" s="196"/>
      <c r="J5953" s="196"/>
      <c r="K5953" s="196"/>
      <c r="L5953" s="197"/>
    </row>
    <row r="5954" spans="6:12">
      <c r="F5954" s="198"/>
      <c r="G5954" s="196"/>
      <c r="H5954" s="196"/>
      <c r="I5954" s="196"/>
      <c r="J5954" s="196"/>
      <c r="K5954" s="196"/>
      <c r="L5954" s="197"/>
    </row>
    <row r="5955" spans="6:12">
      <c r="F5955" s="198"/>
      <c r="G5955" s="196"/>
      <c r="H5955" s="196"/>
      <c r="I5955" s="196"/>
      <c r="J5955" s="196"/>
      <c r="K5955" s="196"/>
      <c r="L5955" s="197"/>
    </row>
    <row r="5956" spans="6:12">
      <c r="F5956" s="198"/>
      <c r="G5956" s="196"/>
      <c r="H5956" s="196"/>
      <c r="I5956" s="196"/>
      <c r="J5956" s="196"/>
      <c r="K5956" s="196"/>
      <c r="L5956" s="197"/>
    </row>
    <row r="5957" spans="6:12">
      <c r="F5957" s="198"/>
      <c r="G5957" s="196"/>
      <c r="H5957" s="196"/>
      <c r="I5957" s="196"/>
      <c r="J5957" s="196"/>
      <c r="K5957" s="196"/>
      <c r="L5957" s="197"/>
    </row>
    <row r="5958" spans="6:12">
      <c r="F5958" s="198"/>
      <c r="G5958" s="196"/>
      <c r="H5958" s="196"/>
      <c r="I5958" s="196"/>
      <c r="J5958" s="196"/>
      <c r="K5958" s="196"/>
      <c r="L5958" s="197"/>
    </row>
    <row r="5959" spans="6:12">
      <c r="F5959" s="198"/>
      <c r="G5959" s="196"/>
      <c r="H5959" s="196"/>
      <c r="I5959" s="196"/>
      <c r="J5959" s="196"/>
      <c r="K5959" s="196"/>
      <c r="L5959" s="197"/>
    </row>
    <row r="5960" spans="6:12">
      <c r="F5960" s="198"/>
      <c r="G5960" s="196"/>
      <c r="H5960" s="196"/>
      <c r="I5960" s="196"/>
      <c r="J5960" s="196"/>
      <c r="K5960" s="196"/>
      <c r="L5960" s="197"/>
    </row>
    <row r="5961" spans="6:12">
      <c r="F5961" s="198"/>
      <c r="G5961" s="196"/>
      <c r="H5961" s="196"/>
      <c r="I5961" s="196"/>
      <c r="J5961" s="196"/>
      <c r="K5961" s="196"/>
      <c r="L5961" s="197"/>
    </row>
    <row r="5962" spans="6:12">
      <c r="F5962" s="198"/>
      <c r="G5962" s="196"/>
      <c r="H5962" s="196"/>
      <c r="I5962" s="196"/>
      <c r="J5962" s="196"/>
      <c r="K5962" s="196"/>
      <c r="L5962" s="197"/>
    </row>
    <row r="5963" spans="6:12">
      <c r="F5963" s="198"/>
      <c r="G5963" s="196"/>
      <c r="H5963" s="196"/>
      <c r="I5963" s="196"/>
      <c r="J5963" s="196"/>
      <c r="K5963" s="196"/>
      <c r="L5963" s="197"/>
    </row>
    <row r="5964" spans="6:12">
      <c r="F5964" s="198"/>
      <c r="G5964" s="196"/>
      <c r="H5964" s="196"/>
      <c r="I5964" s="196"/>
      <c r="J5964" s="196"/>
      <c r="K5964" s="196"/>
      <c r="L5964" s="197"/>
    </row>
    <row r="5965" spans="6:12">
      <c r="F5965" s="198"/>
      <c r="G5965" s="196"/>
      <c r="H5965" s="196"/>
      <c r="I5965" s="196"/>
      <c r="J5965" s="196"/>
      <c r="K5965" s="196"/>
      <c r="L5965" s="197"/>
    </row>
    <row r="5966" spans="6:12">
      <c r="F5966" s="198"/>
      <c r="G5966" s="196"/>
      <c r="H5966" s="196"/>
      <c r="I5966" s="196"/>
      <c r="J5966" s="196"/>
      <c r="K5966" s="196"/>
      <c r="L5966" s="197"/>
    </row>
    <row r="5967" spans="6:12">
      <c r="F5967" s="198"/>
      <c r="G5967" s="196"/>
      <c r="H5967" s="196"/>
      <c r="I5967" s="196"/>
      <c r="J5967" s="196"/>
      <c r="K5967" s="196"/>
      <c r="L5967" s="197"/>
    </row>
    <row r="5968" spans="6:12">
      <c r="F5968" s="198"/>
      <c r="G5968" s="196"/>
      <c r="H5968" s="196"/>
      <c r="I5968" s="196"/>
      <c r="J5968" s="196"/>
      <c r="K5968" s="196"/>
      <c r="L5968" s="197"/>
    </row>
    <row r="5969" spans="6:12">
      <c r="F5969" s="198"/>
      <c r="G5969" s="196"/>
      <c r="H5969" s="196"/>
      <c r="I5969" s="196"/>
      <c r="J5969" s="196"/>
      <c r="K5969" s="196"/>
      <c r="L5969" s="197"/>
    </row>
    <row r="5970" spans="6:12">
      <c r="F5970" s="198"/>
      <c r="G5970" s="196"/>
      <c r="H5970" s="196"/>
      <c r="I5970" s="196"/>
      <c r="J5970" s="196"/>
      <c r="K5970" s="196"/>
      <c r="L5970" s="197"/>
    </row>
    <row r="5971" spans="6:12">
      <c r="F5971" s="198"/>
      <c r="G5971" s="196"/>
      <c r="H5971" s="196"/>
      <c r="I5971" s="196"/>
      <c r="J5971" s="196"/>
      <c r="K5971" s="196"/>
      <c r="L5971" s="197"/>
    </row>
    <row r="5972" spans="6:12">
      <c r="F5972" s="198"/>
      <c r="G5972" s="196"/>
      <c r="H5972" s="196"/>
      <c r="I5972" s="196"/>
      <c r="J5972" s="196"/>
      <c r="K5972" s="196"/>
      <c r="L5972" s="197"/>
    </row>
    <row r="5973" spans="6:12">
      <c r="F5973" s="198"/>
      <c r="G5973" s="196"/>
      <c r="H5973" s="196"/>
      <c r="I5973" s="196"/>
      <c r="J5973" s="196"/>
      <c r="K5973" s="196"/>
      <c r="L5973" s="197"/>
    </row>
    <row r="5974" spans="6:12">
      <c r="F5974" s="198"/>
      <c r="G5974" s="196"/>
      <c r="H5974" s="196"/>
      <c r="I5974" s="196"/>
      <c r="J5974" s="196"/>
      <c r="K5974" s="196"/>
      <c r="L5974" s="197"/>
    </row>
    <row r="5975" spans="6:12">
      <c r="F5975" s="198"/>
      <c r="G5975" s="196"/>
      <c r="H5975" s="196"/>
      <c r="I5975" s="196"/>
      <c r="J5975" s="196"/>
      <c r="K5975" s="196"/>
      <c r="L5975" s="197"/>
    </row>
    <row r="5976" spans="6:12">
      <c r="F5976" s="198"/>
      <c r="G5976" s="196"/>
      <c r="H5976" s="196"/>
      <c r="I5976" s="196"/>
      <c r="J5976" s="196"/>
      <c r="K5976" s="196"/>
      <c r="L5976" s="197"/>
    </row>
    <row r="5977" spans="6:12">
      <c r="F5977" s="198"/>
      <c r="G5977" s="196"/>
      <c r="H5977" s="196"/>
      <c r="I5977" s="196"/>
      <c r="J5977" s="196"/>
      <c r="K5977" s="196"/>
      <c r="L5977" s="197"/>
    </row>
    <row r="5978" spans="6:12">
      <c r="F5978" s="198"/>
      <c r="G5978" s="196"/>
      <c r="H5978" s="196"/>
      <c r="I5978" s="196"/>
      <c r="J5978" s="196"/>
      <c r="K5978" s="196"/>
      <c r="L5978" s="197"/>
    </row>
    <row r="5979" spans="6:12">
      <c r="F5979" s="198"/>
      <c r="G5979" s="196"/>
      <c r="H5979" s="196"/>
      <c r="I5979" s="196"/>
      <c r="J5979" s="196"/>
      <c r="K5979" s="196"/>
      <c r="L5979" s="197"/>
    </row>
    <row r="5980" spans="6:12">
      <c r="F5980" s="198"/>
      <c r="G5980" s="196"/>
      <c r="H5980" s="196"/>
      <c r="I5980" s="196"/>
      <c r="J5980" s="196"/>
      <c r="K5980" s="196"/>
      <c r="L5980" s="197"/>
    </row>
    <row r="5981" spans="6:12">
      <c r="F5981" s="198"/>
      <c r="G5981" s="196"/>
      <c r="H5981" s="196"/>
      <c r="I5981" s="196"/>
      <c r="J5981" s="196"/>
      <c r="K5981" s="196"/>
      <c r="L5981" s="197"/>
    </row>
    <row r="5982" spans="6:12">
      <c r="F5982" s="198"/>
      <c r="G5982" s="196"/>
      <c r="H5982" s="196"/>
      <c r="I5982" s="196"/>
      <c r="J5982" s="196"/>
      <c r="K5982" s="196"/>
      <c r="L5982" s="197"/>
    </row>
    <row r="5983" spans="6:12">
      <c r="F5983" s="198"/>
      <c r="G5983" s="196"/>
      <c r="H5983" s="196"/>
      <c r="I5983" s="196"/>
      <c r="J5983" s="196"/>
      <c r="K5983" s="196"/>
      <c r="L5983" s="197"/>
    </row>
    <row r="5984" spans="6:12">
      <c r="F5984" s="198"/>
      <c r="G5984" s="196"/>
      <c r="H5984" s="196"/>
      <c r="I5984" s="196"/>
      <c r="J5984" s="196"/>
      <c r="K5984" s="196"/>
      <c r="L5984" s="197"/>
    </row>
    <row r="5985" spans="6:12">
      <c r="F5985" s="198"/>
      <c r="G5985" s="196"/>
      <c r="H5985" s="196"/>
      <c r="I5985" s="196"/>
      <c r="J5985" s="196"/>
      <c r="K5985" s="196"/>
      <c r="L5985" s="197"/>
    </row>
    <row r="5986" spans="6:12">
      <c r="F5986" s="198"/>
      <c r="G5986" s="196"/>
      <c r="H5986" s="196"/>
      <c r="I5986" s="196"/>
      <c r="J5986" s="196"/>
      <c r="K5986" s="196"/>
      <c r="L5986" s="197"/>
    </row>
    <row r="5987" spans="6:12">
      <c r="F5987" s="198"/>
      <c r="G5987" s="196"/>
      <c r="H5987" s="196"/>
      <c r="I5987" s="196"/>
      <c r="J5987" s="196"/>
      <c r="K5987" s="196"/>
      <c r="L5987" s="197"/>
    </row>
    <row r="5988" spans="6:12">
      <c r="F5988" s="198"/>
      <c r="G5988" s="196"/>
      <c r="H5988" s="196"/>
      <c r="I5988" s="196"/>
      <c r="J5988" s="196"/>
      <c r="K5988" s="196"/>
      <c r="L5988" s="197"/>
    </row>
    <row r="5989" spans="6:12">
      <c r="F5989" s="198"/>
      <c r="G5989" s="196"/>
      <c r="H5989" s="196"/>
      <c r="I5989" s="196"/>
      <c r="J5989" s="196"/>
      <c r="K5989" s="196"/>
      <c r="L5989" s="197"/>
    </row>
    <row r="5990" spans="6:12">
      <c r="F5990" s="198"/>
      <c r="G5990" s="196"/>
      <c r="H5990" s="196"/>
      <c r="I5990" s="196"/>
      <c r="J5990" s="196"/>
      <c r="K5990" s="196"/>
      <c r="L5990" s="197"/>
    </row>
    <row r="5991" spans="6:12">
      <c r="F5991" s="198"/>
      <c r="G5991" s="196"/>
      <c r="H5991" s="196"/>
      <c r="I5991" s="196"/>
      <c r="J5991" s="196"/>
      <c r="K5991" s="196"/>
      <c r="L5991" s="197"/>
    </row>
    <row r="5992" spans="6:12">
      <c r="F5992" s="198"/>
      <c r="G5992" s="196"/>
      <c r="H5992" s="196"/>
      <c r="I5992" s="196"/>
      <c r="J5992" s="196"/>
      <c r="K5992" s="196"/>
      <c r="L5992" s="197"/>
    </row>
    <row r="5993" spans="6:12">
      <c r="F5993" s="198"/>
      <c r="G5993" s="196"/>
      <c r="H5993" s="196"/>
      <c r="I5993" s="196"/>
      <c r="J5993" s="196"/>
      <c r="K5993" s="196"/>
      <c r="L5993" s="197"/>
    </row>
    <row r="5994" spans="6:12">
      <c r="F5994" s="198"/>
      <c r="G5994" s="196"/>
      <c r="H5994" s="196"/>
      <c r="I5994" s="196"/>
      <c r="J5994" s="196"/>
      <c r="K5994" s="196"/>
      <c r="L5994" s="197"/>
    </row>
    <row r="5995" spans="6:12">
      <c r="F5995" s="198"/>
      <c r="G5995" s="196"/>
      <c r="H5995" s="196"/>
      <c r="I5995" s="196"/>
      <c r="J5995" s="196"/>
      <c r="K5995" s="196"/>
      <c r="L5995" s="197"/>
    </row>
    <row r="5996" spans="6:12">
      <c r="F5996" s="198"/>
      <c r="G5996" s="196"/>
      <c r="H5996" s="196"/>
      <c r="I5996" s="196"/>
      <c r="J5996" s="196"/>
      <c r="K5996" s="196"/>
      <c r="L5996" s="197"/>
    </row>
    <row r="5997" spans="6:12">
      <c r="F5997" s="198"/>
      <c r="G5997" s="196"/>
      <c r="H5997" s="196"/>
      <c r="I5997" s="196"/>
      <c r="J5997" s="196"/>
      <c r="K5997" s="196"/>
      <c r="L5997" s="197"/>
    </row>
    <row r="5998" spans="6:12">
      <c r="F5998" s="198"/>
      <c r="G5998" s="196"/>
      <c r="H5998" s="196"/>
      <c r="I5998" s="196"/>
      <c r="J5998" s="196"/>
      <c r="K5998" s="196"/>
      <c r="L5998" s="197"/>
    </row>
    <row r="5999" spans="6:12">
      <c r="F5999" s="198"/>
      <c r="G5999" s="196"/>
      <c r="H5999" s="196"/>
      <c r="I5999" s="196"/>
      <c r="J5999" s="196"/>
      <c r="K5999" s="196"/>
      <c r="L5999" s="197"/>
    </row>
    <row r="6000" spans="6:12">
      <c r="F6000" s="198"/>
      <c r="G6000" s="196"/>
      <c r="H6000" s="196"/>
      <c r="I6000" s="196"/>
      <c r="J6000" s="196"/>
      <c r="K6000" s="196"/>
      <c r="L6000" s="197"/>
    </row>
    <row r="6001" spans="6:12">
      <c r="F6001" s="198"/>
      <c r="G6001" s="196"/>
      <c r="H6001" s="196"/>
      <c r="I6001" s="196"/>
      <c r="J6001" s="196"/>
      <c r="K6001" s="196"/>
      <c r="L6001" s="197"/>
    </row>
    <row r="6002" spans="6:12">
      <c r="F6002" s="198"/>
      <c r="G6002" s="196"/>
      <c r="H6002" s="196"/>
      <c r="I6002" s="196"/>
      <c r="J6002" s="196"/>
      <c r="K6002" s="196"/>
      <c r="L6002" s="197"/>
    </row>
    <row r="6003" spans="6:12">
      <c r="F6003" s="198"/>
      <c r="G6003" s="196"/>
      <c r="H6003" s="196"/>
      <c r="I6003" s="196"/>
      <c r="J6003" s="196"/>
      <c r="K6003" s="196"/>
      <c r="L6003" s="197"/>
    </row>
    <row r="6004" spans="6:12">
      <c r="F6004" s="198"/>
      <c r="G6004" s="196"/>
      <c r="H6004" s="196"/>
      <c r="I6004" s="196"/>
      <c r="J6004" s="196"/>
      <c r="K6004" s="196"/>
      <c r="L6004" s="197"/>
    </row>
    <row r="6005" spans="6:12">
      <c r="F6005" s="198"/>
      <c r="G6005" s="196"/>
      <c r="H6005" s="196"/>
      <c r="I6005" s="196"/>
      <c r="J6005" s="196"/>
      <c r="K6005" s="196"/>
      <c r="L6005" s="197"/>
    </row>
    <row r="6006" spans="6:12">
      <c r="F6006" s="198"/>
      <c r="G6006" s="196"/>
      <c r="H6006" s="196"/>
      <c r="I6006" s="196"/>
      <c r="J6006" s="196"/>
      <c r="K6006" s="196"/>
      <c r="L6006" s="197"/>
    </row>
    <row r="6007" spans="6:12">
      <c r="F6007" s="198"/>
      <c r="G6007" s="196"/>
      <c r="H6007" s="196"/>
      <c r="I6007" s="196"/>
      <c r="J6007" s="196"/>
      <c r="K6007" s="196"/>
      <c r="L6007" s="197"/>
    </row>
    <row r="6008" spans="6:12">
      <c r="F6008" s="198"/>
      <c r="G6008" s="196"/>
      <c r="H6008" s="196"/>
      <c r="I6008" s="196"/>
      <c r="J6008" s="196"/>
      <c r="K6008" s="196"/>
      <c r="L6008" s="197"/>
    </row>
    <row r="6009" spans="6:12">
      <c r="F6009" s="198"/>
      <c r="G6009" s="196"/>
      <c r="H6009" s="196"/>
      <c r="I6009" s="196"/>
      <c r="J6009" s="196"/>
      <c r="K6009" s="196"/>
      <c r="L6009" s="197"/>
    </row>
    <row r="6010" spans="6:12">
      <c r="F6010" s="198"/>
      <c r="G6010" s="196"/>
      <c r="H6010" s="196"/>
      <c r="I6010" s="196"/>
      <c r="J6010" s="196"/>
      <c r="K6010" s="196"/>
      <c r="L6010" s="197"/>
    </row>
    <row r="6011" spans="6:12">
      <c r="F6011" s="198"/>
      <c r="G6011" s="196"/>
      <c r="H6011" s="196"/>
      <c r="I6011" s="196"/>
      <c r="J6011" s="196"/>
      <c r="K6011" s="196"/>
      <c r="L6011" s="197"/>
    </row>
    <row r="6012" spans="6:12">
      <c r="F6012" s="198"/>
      <c r="G6012" s="196"/>
      <c r="H6012" s="196"/>
      <c r="I6012" s="196"/>
      <c r="J6012" s="196"/>
      <c r="K6012" s="196"/>
      <c r="L6012" s="197"/>
    </row>
    <row r="6013" spans="6:12">
      <c r="F6013" s="198"/>
      <c r="G6013" s="196"/>
      <c r="H6013" s="196"/>
      <c r="I6013" s="196"/>
      <c r="J6013" s="196"/>
      <c r="K6013" s="196"/>
      <c r="L6013" s="197"/>
    </row>
    <row r="6014" spans="6:12">
      <c r="F6014" s="198"/>
      <c r="G6014" s="196"/>
      <c r="H6014" s="196"/>
      <c r="I6014" s="196"/>
      <c r="J6014" s="196"/>
      <c r="K6014" s="196"/>
      <c r="L6014" s="197"/>
    </row>
    <row r="6015" spans="6:12">
      <c r="F6015" s="198"/>
      <c r="G6015" s="196"/>
      <c r="H6015" s="196"/>
      <c r="I6015" s="196"/>
      <c r="J6015" s="196"/>
      <c r="K6015" s="196"/>
      <c r="L6015" s="197"/>
    </row>
    <row r="6016" spans="6:12">
      <c r="F6016" s="198"/>
      <c r="G6016" s="196"/>
      <c r="H6016" s="196"/>
      <c r="I6016" s="196"/>
      <c r="J6016" s="196"/>
      <c r="K6016" s="196"/>
      <c r="L6016" s="197"/>
    </row>
    <row r="6017" spans="6:12">
      <c r="F6017" s="198"/>
      <c r="G6017" s="196"/>
      <c r="H6017" s="196"/>
      <c r="I6017" s="196"/>
      <c r="J6017" s="196"/>
      <c r="K6017" s="196"/>
      <c r="L6017" s="197"/>
    </row>
    <row r="6018" spans="6:12">
      <c r="F6018" s="198"/>
      <c r="G6018" s="196"/>
      <c r="H6018" s="196"/>
      <c r="I6018" s="196"/>
      <c r="J6018" s="196"/>
      <c r="K6018" s="196"/>
      <c r="L6018" s="197"/>
    </row>
    <row r="6019" spans="6:12">
      <c r="F6019" s="198"/>
      <c r="G6019" s="196"/>
      <c r="H6019" s="196"/>
      <c r="I6019" s="196"/>
      <c r="J6019" s="196"/>
      <c r="K6019" s="196"/>
      <c r="L6019" s="197"/>
    </row>
    <row r="6020" spans="6:12">
      <c r="F6020" s="198"/>
      <c r="G6020" s="196"/>
      <c r="H6020" s="196"/>
      <c r="I6020" s="196"/>
      <c r="J6020" s="196"/>
      <c r="K6020" s="196"/>
      <c r="L6020" s="197"/>
    </row>
    <row r="6021" spans="6:12">
      <c r="F6021" s="198"/>
      <c r="G6021" s="196"/>
      <c r="H6021" s="196"/>
      <c r="I6021" s="196"/>
      <c r="J6021" s="196"/>
      <c r="K6021" s="196"/>
      <c r="L6021" s="197"/>
    </row>
    <row r="6022" spans="6:12">
      <c r="F6022" s="198"/>
      <c r="G6022" s="196"/>
      <c r="H6022" s="196"/>
      <c r="I6022" s="196"/>
      <c r="J6022" s="196"/>
      <c r="K6022" s="196"/>
      <c r="L6022" s="197"/>
    </row>
    <row r="6023" spans="6:12">
      <c r="F6023" s="198"/>
      <c r="G6023" s="196"/>
      <c r="H6023" s="196"/>
      <c r="I6023" s="196"/>
      <c r="J6023" s="196"/>
      <c r="K6023" s="196"/>
      <c r="L6023" s="197"/>
    </row>
    <row r="6024" spans="6:12">
      <c r="F6024" s="198"/>
      <c r="G6024" s="196"/>
      <c r="H6024" s="196"/>
      <c r="I6024" s="196"/>
      <c r="J6024" s="196"/>
      <c r="K6024" s="196"/>
      <c r="L6024" s="197"/>
    </row>
    <row r="6025" spans="6:12">
      <c r="F6025" s="198"/>
      <c r="G6025" s="196"/>
      <c r="H6025" s="196"/>
      <c r="I6025" s="196"/>
      <c r="J6025" s="196"/>
      <c r="K6025" s="196"/>
      <c r="L6025" s="197"/>
    </row>
    <row r="6026" spans="6:12">
      <c r="F6026" s="198"/>
      <c r="G6026" s="196"/>
      <c r="H6026" s="196"/>
      <c r="I6026" s="196"/>
      <c r="J6026" s="196"/>
      <c r="K6026" s="196"/>
      <c r="L6026" s="197"/>
    </row>
    <row r="6027" spans="6:12">
      <c r="F6027" s="198"/>
      <c r="G6027" s="196"/>
      <c r="H6027" s="196"/>
      <c r="I6027" s="196"/>
      <c r="J6027" s="196"/>
      <c r="K6027" s="196"/>
      <c r="L6027" s="197"/>
    </row>
    <row r="6028" spans="6:12">
      <c r="F6028" s="198"/>
      <c r="G6028" s="196"/>
      <c r="H6028" s="196"/>
      <c r="I6028" s="196"/>
      <c r="J6028" s="196"/>
      <c r="K6028" s="196"/>
      <c r="L6028" s="197"/>
    </row>
    <row r="6029" spans="6:12">
      <c r="F6029" s="198"/>
      <c r="G6029" s="196"/>
      <c r="H6029" s="196"/>
      <c r="I6029" s="196"/>
      <c r="J6029" s="196"/>
      <c r="K6029" s="196"/>
      <c r="L6029" s="197"/>
    </row>
    <row r="6030" spans="6:12">
      <c r="F6030" s="198"/>
      <c r="G6030" s="196"/>
      <c r="H6030" s="196"/>
      <c r="I6030" s="196"/>
      <c r="J6030" s="196"/>
      <c r="K6030" s="196"/>
      <c r="L6030" s="197"/>
    </row>
    <row r="6031" spans="6:12">
      <c r="F6031" s="198"/>
      <c r="G6031" s="196"/>
      <c r="H6031" s="196"/>
      <c r="I6031" s="196"/>
      <c r="J6031" s="196"/>
      <c r="K6031" s="196"/>
      <c r="L6031" s="197"/>
    </row>
    <row r="6032" spans="6:12">
      <c r="F6032" s="198"/>
      <c r="G6032" s="196"/>
      <c r="H6032" s="196"/>
      <c r="I6032" s="196"/>
      <c r="J6032" s="196"/>
      <c r="K6032" s="196"/>
      <c r="L6032" s="197"/>
    </row>
    <row r="6033" spans="6:12">
      <c r="F6033" s="198"/>
      <c r="G6033" s="196"/>
      <c r="H6033" s="196"/>
      <c r="I6033" s="196"/>
      <c r="J6033" s="196"/>
      <c r="K6033" s="196"/>
      <c r="L6033" s="197"/>
    </row>
    <row r="6034" spans="6:12">
      <c r="F6034" s="198"/>
      <c r="G6034" s="196"/>
      <c r="H6034" s="196"/>
      <c r="I6034" s="196"/>
      <c r="J6034" s="196"/>
      <c r="K6034" s="196"/>
      <c r="L6034" s="197"/>
    </row>
    <row r="6035" spans="6:12">
      <c r="F6035" s="198"/>
      <c r="G6035" s="196"/>
      <c r="H6035" s="196"/>
      <c r="I6035" s="196"/>
      <c r="J6035" s="196"/>
      <c r="K6035" s="196"/>
      <c r="L6035" s="197"/>
    </row>
    <row r="6036" spans="6:12">
      <c r="F6036" s="198"/>
      <c r="G6036" s="196"/>
      <c r="H6036" s="196"/>
      <c r="I6036" s="196"/>
      <c r="J6036" s="196"/>
      <c r="K6036" s="196"/>
      <c r="L6036" s="197"/>
    </row>
    <row r="6037" spans="6:12">
      <c r="F6037" s="198"/>
      <c r="G6037" s="196"/>
      <c r="H6037" s="196"/>
      <c r="I6037" s="196"/>
      <c r="J6037" s="196"/>
      <c r="K6037" s="196"/>
      <c r="L6037" s="197"/>
    </row>
    <row r="6038" spans="6:12">
      <c r="F6038" s="198"/>
      <c r="G6038" s="196"/>
      <c r="H6038" s="196"/>
      <c r="I6038" s="196"/>
      <c r="J6038" s="196"/>
      <c r="K6038" s="196"/>
      <c r="L6038" s="197"/>
    </row>
    <row r="6039" spans="6:12">
      <c r="F6039" s="198"/>
      <c r="G6039" s="196"/>
      <c r="H6039" s="196"/>
      <c r="I6039" s="196"/>
      <c r="J6039" s="196"/>
      <c r="K6039" s="196"/>
      <c r="L6039" s="197"/>
    </row>
    <row r="6040" spans="6:12">
      <c r="F6040" s="198"/>
      <c r="G6040" s="196"/>
      <c r="H6040" s="196"/>
      <c r="I6040" s="196"/>
      <c r="J6040" s="196"/>
      <c r="K6040" s="196"/>
      <c r="L6040" s="197"/>
    </row>
    <row r="6041" spans="6:12">
      <c r="F6041" s="198"/>
      <c r="G6041" s="196"/>
      <c r="H6041" s="196"/>
      <c r="I6041" s="196"/>
      <c r="J6041" s="196"/>
      <c r="K6041" s="196"/>
      <c r="L6041" s="197"/>
    </row>
    <row r="6042" spans="6:12">
      <c r="F6042" s="198"/>
      <c r="G6042" s="196"/>
      <c r="H6042" s="196"/>
      <c r="I6042" s="196"/>
      <c r="J6042" s="196"/>
      <c r="K6042" s="196"/>
      <c r="L6042" s="197"/>
    </row>
    <row r="6043" spans="6:12">
      <c r="F6043" s="198"/>
      <c r="G6043" s="196"/>
      <c r="H6043" s="196"/>
      <c r="I6043" s="196"/>
      <c r="J6043" s="196"/>
      <c r="K6043" s="196"/>
      <c r="L6043" s="197"/>
    </row>
    <row r="6044" spans="6:12">
      <c r="F6044" s="198"/>
      <c r="G6044" s="196"/>
      <c r="H6044" s="196"/>
      <c r="I6044" s="196"/>
      <c r="J6044" s="196"/>
      <c r="K6044" s="196"/>
      <c r="L6044" s="197"/>
    </row>
    <row r="6045" spans="6:12">
      <c r="F6045" s="198"/>
      <c r="G6045" s="196"/>
      <c r="H6045" s="196"/>
      <c r="I6045" s="196"/>
      <c r="J6045" s="196"/>
      <c r="K6045" s="196"/>
      <c r="L6045" s="197"/>
    </row>
    <row r="6046" spans="6:12">
      <c r="F6046" s="198"/>
      <c r="G6046" s="196"/>
      <c r="H6046" s="196"/>
      <c r="I6046" s="196"/>
      <c r="J6046" s="196"/>
      <c r="K6046" s="196"/>
      <c r="L6046" s="197"/>
    </row>
    <row r="6047" spans="6:12">
      <c r="F6047" s="198"/>
      <c r="G6047" s="196"/>
      <c r="H6047" s="196"/>
      <c r="I6047" s="196"/>
      <c r="J6047" s="196"/>
      <c r="K6047" s="196"/>
      <c r="L6047" s="197"/>
    </row>
    <row r="6048" spans="6:12">
      <c r="F6048" s="198"/>
      <c r="G6048" s="196"/>
      <c r="H6048" s="196"/>
      <c r="I6048" s="196"/>
      <c r="J6048" s="196"/>
      <c r="K6048" s="196"/>
      <c r="L6048" s="197"/>
    </row>
    <row r="6049" spans="6:12">
      <c r="F6049" s="198"/>
      <c r="G6049" s="196"/>
      <c r="H6049" s="196"/>
      <c r="I6049" s="196"/>
      <c r="J6049" s="196"/>
      <c r="K6049" s="196"/>
      <c r="L6049" s="197"/>
    </row>
    <row r="6050" spans="6:12">
      <c r="F6050" s="198"/>
      <c r="G6050" s="196"/>
      <c r="H6050" s="196"/>
      <c r="I6050" s="196"/>
      <c r="J6050" s="196"/>
      <c r="K6050" s="196"/>
      <c r="L6050" s="197"/>
    </row>
    <row r="6051" spans="6:12">
      <c r="F6051" s="198"/>
      <c r="G6051" s="196"/>
      <c r="H6051" s="196"/>
      <c r="I6051" s="196"/>
      <c r="J6051" s="196"/>
      <c r="K6051" s="196"/>
      <c r="L6051" s="197"/>
    </row>
    <row r="6052" spans="6:12">
      <c r="F6052" s="198"/>
      <c r="G6052" s="196"/>
      <c r="H6052" s="196"/>
      <c r="I6052" s="196"/>
      <c r="J6052" s="196"/>
      <c r="K6052" s="196"/>
      <c r="L6052" s="197"/>
    </row>
    <row r="6053" spans="6:12">
      <c r="F6053" s="198"/>
      <c r="G6053" s="196"/>
      <c r="H6053" s="196"/>
      <c r="I6053" s="196"/>
      <c r="J6053" s="196"/>
      <c r="K6053" s="196"/>
      <c r="L6053" s="197"/>
    </row>
    <row r="6054" spans="6:12">
      <c r="F6054" s="198"/>
      <c r="G6054" s="196"/>
      <c r="H6054" s="196"/>
      <c r="I6054" s="196"/>
      <c r="J6054" s="196"/>
      <c r="K6054" s="196"/>
      <c r="L6054" s="197"/>
    </row>
    <row r="6055" spans="6:12">
      <c r="F6055" s="198"/>
      <c r="G6055" s="196"/>
      <c r="H6055" s="196"/>
      <c r="I6055" s="196"/>
      <c r="J6055" s="196"/>
      <c r="K6055" s="196"/>
      <c r="L6055" s="197"/>
    </row>
    <row r="6056" spans="6:12">
      <c r="F6056" s="198"/>
      <c r="G6056" s="196"/>
      <c r="H6056" s="196"/>
      <c r="I6056" s="196"/>
      <c r="J6056" s="196"/>
      <c r="K6056" s="196"/>
      <c r="L6056" s="197"/>
    </row>
    <row r="6057" spans="6:12">
      <c r="F6057" s="198"/>
      <c r="G6057" s="196"/>
      <c r="H6057" s="196"/>
      <c r="I6057" s="196"/>
      <c r="J6057" s="196"/>
      <c r="K6057" s="196"/>
      <c r="L6057" s="197"/>
    </row>
    <row r="6058" spans="6:12">
      <c r="F6058" s="198"/>
      <c r="G6058" s="196"/>
      <c r="H6058" s="196"/>
      <c r="I6058" s="196"/>
      <c r="J6058" s="196"/>
      <c r="K6058" s="196"/>
      <c r="L6058" s="197"/>
    </row>
    <row r="6059" spans="6:12">
      <c r="F6059" s="198"/>
      <c r="G6059" s="196"/>
      <c r="H6059" s="196"/>
      <c r="I6059" s="196"/>
      <c r="J6059" s="196"/>
      <c r="K6059" s="196"/>
      <c r="L6059" s="197"/>
    </row>
    <row r="6060" spans="6:12">
      <c r="F6060" s="198"/>
      <c r="G6060" s="196"/>
      <c r="H6060" s="196"/>
      <c r="I6060" s="196"/>
      <c r="J6060" s="196"/>
      <c r="K6060" s="196"/>
      <c r="L6060" s="197"/>
    </row>
    <row r="6061" spans="6:12">
      <c r="F6061" s="198"/>
      <c r="G6061" s="196"/>
      <c r="H6061" s="196"/>
      <c r="I6061" s="196"/>
      <c r="J6061" s="196"/>
      <c r="K6061" s="196"/>
      <c r="L6061" s="197"/>
    </row>
    <row r="6062" spans="6:12">
      <c r="F6062" s="198"/>
      <c r="G6062" s="196"/>
      <c r="H6062" s="196"/>
      <c r="I6062" s="196"/>
      <c r="J6062" s="196"/>
      <c r="K6062" s="196"/>
      <c r="L6062" s="197"/>
    </row>
    <row r="6063" spans="6:12">
      <c r="F6063" s="198"/>
      <c r="G6063" s="196"/>
      <c r="H6063" s="196"/>
      <c r="I6063" s="196"/>
      <c r="J6063" s="196"/>
      <c r="K6063" s="196"/>
      <c r="L6063" s="197"/>
    </row>
    <row r="6064" spans="6:12">
      <c r="F6064" s="198"/>
      <c r="G6064" s="196"/>
      <c r="H6064" s="196"/>
      <c r="I6064" s="196"/>
      <c r="J6064" s="196"/>
      <c r="K6064" s="196"/>
      <c r="L6064" s="197"/>
    </row>
    <row r="6065" spans="6:12">
      <c r="F6065" s="198"/>
      <c r="G6065" s="196"/>
      <c r="H6065" s="196"/>
      <c r="I6065" s="196"/>
      <c r="J6065" s="196"/>
      <c r="K6065" s="196"/>
      <c r="L6065" s="197"/>
    </row>
    <row r="6066" spans="6:12">
      <c r="F6066" s="198"/>
      <c r="G6066" s="196"/>
      <c r="H6066" s="196"/>
      <c r="I6066" s="196"/>
      <c r="J6066" s="196"/>
      <c r="K6066" s="196"/>
      <c r="L6066" s="197"/>
    </row>
    <row r="6067" spans="6:12">
      <c r="F6067" s="198"/>
      <c r="G6067" s="196"/>
      <c r="H6067" s="196"/>
      <c r="I6067" s="196"/>
      <c r="J6067" s="196"/>
      <c r="K6067" s="196"/>
      <c r="L6067" s="197"/>
    </row>
    <row r="6068" spans="6:12">
      <c r="F6068" s="198"/>
      <c r="G6068" s="196"/>
      <c r="H6068" s="196"/>
      <c r="I6068" s="196"/>
      <c r="J6068" s="196"/>
      <c r="K6068" s="196"/>
      <c r="L6068" s="197"/>
    </row>
    <row r="6069" spans="6:12">
      <c r="F6069" s="198"/>
      <c r="G6069" s="196"/>
      <c r="H6069" s="196"/>
      <c r="I6069" s="196"/>
      <c r="J6069" s="196"/>
      <c r="K6069" s="196"/>
      <c r="L6069" s="197"/>
    </row>
    <row r="6070" spans="6:12">
      <c r="F6070" s="198"/>
      <c r="G6070" s="196"/>
      <c r="H6070" s="196"/>
      <c r="I6070" s="196"/>
      <c r="J6070" s="196"/>
      <c r="K6070" s="196"/>
      <c r="L6070" s="197"/>
    </row>
    <row r="6071" spans="6:12">
      <c r="F6071" s="198"/>
      <c r="G6071" s="196"/>
      <c r="H6071" s="196"/>
      <c r="I6071" s="196"/>
      <c r="J6071" s="196"/>
      <c r="K6071" s="196"/>
      <c r="L6071" s="197"/>
    </row>
    <row r="6072" spans="6:12">
      <c r="F6072" s="198"/>
      <c r="G6072" s="196"/>
      <c r="H6072" s="196"/>
      <c r="I6072" s="196"/>
      <c r="J6072" s="196"/>
      <c r="K6072" s="196"/>
      <c r="L6072" s="197"/>
    </row>
    <row r="6073" spans="6:12">
      <c r="F6073" s="198"/>
      <c r="G6073" s="196"/>
      <c r="H6073" s="196"/>
      <c r="I6073" s="196"/>
      <c r="J6073" s="196"/>
      <c r="K6073" s="196"/>
      <c r="L6073" s="197"/>
    </row>
    <row r="6074" spans="6:12">
      <c r="F6074" s="198"/>
      <c r="G6074" s="196"/>
      <c r="H6074" s="196"/>
      <c r="I6074" s="196"/>
      <c r="J6074" s="196"/>
      <c r="K6074" s="196"/>
      <c r="L6074" s="197"/>
    </row>
    <row r="6075" spans="6:12">
      <c r="F6075" s="198"/>
      <c r="G6075" s="196"/>
      <c r="H6075" s="196"/>
      <c r="I6075" s="196"/>
      <c r="J6075" s="196"/>
      <c r="K6075" s="196"/>
      <c r="L6075" s="197"/>
    </row>
    <row r="6076" spans="6:12">
      <c r="F6076" s="198"/>
      <c r="G6076" s="196"/>
      <c r="H6076" s="196"/>
      <c r="I6076" s="196"/>
      <c r="J6076" s="196"/>
      <c r="K6076" s="196"/>
      <c r="L6076" s="197"/>
    </row>
    <row r="6077" spans="6:12">
      <c r="F6077" s="198"/>
      <c r="G6077" s="196"/>
      <c r="H6077" s="196"/>
      <c r="I6077" s="196"/>
      <c r="J6077" s="196"/>
      <c r="K6077" s="196"/>
      <c r="L6077" s="197"/>
    </row>
    <row r="6078" spans="6:12">
      <c r="F6078" s="198"/>
      <c r="G6078" s="196"/>
      <c r="H6078" s="196"/>
      <c r="I6078" s="196"/>
      <c r="J6078" s="196"/>
      <c r="K6078" s="196"/>
      <c r="L6078" s="197"/>
    </row>
    <row r="6079" spans="6:12">
      <c r="F6079" s="198"/>
      <c r="G6079" s="196"/>
      <c r="H6079" s="196"/>
      <c r="I6079" s="196"/>
      <c r="J6079" s="196"/>
      <c r="K6079" s="196"/>
      <c r="L6079" s="197"/>
    </row>
    <row r="6080" spans="6:12">
      <c r="F6080" s="198"/>
      <c r="G6080" s="196"/>
      <c r="H6080" s="196"/>
      <c r="I6080" s="196"/>
      <c r="J6080" s="196"/>
      <c r="K6080" s="196"/>
      <c r="L6080" s="197"/>
    </row>
    <row r="6081" spans="6:12">
      <c r="F6081" s="198"/>
      <c r="G6081" s="196"/>
      <c r="H6081" s="196"/>
      <c r="I6081" s="196"/>
      <c r="J6081" s="196"/>
      <c r="K6081" s="196"/>
      <c r="L6081" s="197"/>
    </row>
    <row r="6082" spans="6:12">
      <c r="F6082" s="198"/>
      <c r="G6082" s="196"/>
      <c r="H6082" s="196"/>
      <c r="I6082" s="196"/>
      <c r="J6082" s="196"/>
      <c r="K6082" s="196"/>
      <c r="L6082" s="197"/>
    </row>
    <row r="6083" spans="6:12">
      <c r="F6083" s="198"/>
      <c r="G6083" s="196"/>
      <c r="H6083" s="196"/>
      <c r="I6083" s="196"/>
      <c r="J6083" s="196"/>
      <c r="K6083" s="196"/>
      <c r="L6083" s="197"/>
    </row>
    <row r="6084" spans="6:12">
      <c r="F6084" s="198"/>
      <c r="G6084" s="196"/>
      <c r="H6084" s="196"/>
      <c r="I6084" s="196"/>
      <c r="J6084" s="196"/>
      <c r="K6084" s="196"/>
      <c r="L6084" s="197"/>
    </row>
    <row r="6085" spans="6:12">
      <c r="F6085" s="198"/>
      <c r="G6085" s="196"/>
      <c r="H6085" s="196"/>
      <c r="I6085" s="196"/>
      <c r="J6085" s="196"/>
      <c r="K6085" s="196"/>
      <c r="L6085" s="197"/>
    </row>
    <row r="6086" spans="6:12">
      <c r="F6086" s="198"/>
      <c r="G6086" s="196"/>
      <c r="H6086" s="196"/>
      <c r="I6086" s="196"/>
      <c r="J6086" s="196"/>
      <c r="K6086" s="196"/>
      <c r="L6086" s="197"/>
    </row>
    <row r="6087" spans="6:12">
      <c r="F6087" s="198"/>
      <c r="G6087" s="196"/>
      <c r="H6087" s="196"/>
      <c r="I6087" s="196"/>
      <c r="J6087" s="196"/>
      <c r="K6087" s="196"/>
      <c r="L6087" s="197"/>
    </row>
    <row r="6088" spans="6:12">
      <c r="F6088" s="198"/>
      <c r="G6088" s="196"/>
      <c r="H6088" s="196"/>
      <c r="I6088" s="196"/>
      <c r="J6088" s="196"/>
      <c r="K6088" s="196"/>
      <c r="L6088" s="197"/>
    </row>
    <row r="6089" spans="6:12">
      <c r="F6089" s="198"/>
      <c r="G6089" s="196"/>
      <c r="H6089" s="196"/>
      <c r="I6089" s="196"/>
      <c r="J6089" s="196"/>
      <c r="K6089" s="196"/>
      <c r="L6089" s="197"/>
    </row>
    <row r="6090" spans="6:12">
      <c r="F6090" s="198"/>
      <c r="G6090" s="196"/>
      <c r="H6090" s="196"/>
      <c r="I6090" s="196"/>
      <c r="J6090" s="196"/>
      <c r="K6090" s="196"/>
      <c r="L6090" s="197"/>
    </row>
    <row r="6091" spans="6:12">
      <c r="F6091" s="198"/>
      <c r="G6091" s="196"/>
      <c r="H6091" s="196"/>
      <c r="I6091" s="196"/>
      <c r="J6091" s="196"/>
      <c r="K6091" s="196"/>
      <c r="L6091" s="197"/>
    </row>
    <row r="6092" spans="6:12">
      <c r="F6092" s="198"/>
      <c r="G6092" s="196"/>
      <c r="H6092" s="196"/>
      <c r="I6092" s="196"/>
      <c r="J6092" s="196"/>
      <c r="K6092" s="196"/>
      <c r="L6092" s="197"/>
    </row>
    <row r="6093" spans="6:12">
      <c r="F6093" s="198"/>
      <c r="G6093" s="196"/>
      <c r="H6093" s="196"/>
      <c r="I6093" s="196"/>
      <c r="J6093" s="196"/>
      <c r="K6093" s="196"/>
      <c r="L6093" s="197"/>
    </row>
    <row r="6094" spans="6:12">
      <c r="F6094" s="198"/>
      <c r="G6094" s="196"/>
      <c r="H6094" s="196"/>
      <c r="I6094" s="196"/>
      <c r="J6094" s="196"/>
      <c r="K6094" s="196"/>
      <c r="L6094" s="197"/>
    </row>
    <row r="6095" spans="6:12">
      <c r="F6095" s="198"/>
      <c r="G6095" s="196"/>
      <c r="H6095" s="196"/>
      <c r="I6095" s="196"/>
      <c r="J6095" s="196"/>
      <c r="K6095" s="196"/>
      <c r="L6095" s="197"/>
    </row>
    <row r="6096" spans="6:12">
      <c r="F6096" s="198"/>
      <c r="G6096" s="196"/>
      <c r="H6096" s="196"/>
      <c r="I6096" s="196"/>
      <c r="J6096" s="196"/>
      <c r="K6096" s="196"/>
      <c r="L6096" s="197"/>
    </row>
    <row r="6097" spans="6:12">
      <c r="F6097" s="198"/>
      <c r="G6097" s="196"/>
      <c r="H6097" s="196"/>
      <c r="I6097" s="196"/>
      <c r="J6097" s="196"/>
      <c r="K6097" s="196"/>
      <c r="L6097" s="197"/>
    </row>
    <row r="6098" spans="6:12">
      <c r="F6098" s="198"/>
      <c r="G6098" s="196"/>
      <c r="H6098" s="196"/>
      <c r="I6098" s="196"/>
      <c r="J6098" s="196"/>
      <c r="K6098" s="196"/>
      <c r="L6098" s="197"/>
    </row>
    <row r="6099" spans="6:12">
      <c r="F6099" s="198"/>
      <c r="G6099" s="196"/>
      <c r="H6099" s="196"/>
      <c r="I6099" s="196"/>
      <c r="J6099" s="196"/>
      <c r="K6099" s="196"/>
      <c r="L6099" s="197"/>
    </row>
    <row r="6100" spans="6:12">
      <c r="F6100" s="198"/>
      <c r="G6100" s="196"/>
      <c r="H6100" s="196"/>
      <c r="I6100" s="196"/>
      <c r="J6100" s="196"/>
      <c r="K6100" s="196"/>
      <c r="L6100" s="197"/>
    </row>
    <row r="6101" spans="6:12">
      <c r="F6101" s="198"/>
      <c r="G6101" s="196"/>
      <c r="H6101" s="196"/>
      <c r="I6101" s="196"/>
      <c r="J6101" s="196"/>
      <c r="K6101" s="196"/>
      <c r="L6101" s="197"/>
    </row>
    <row r="6102" spans="6:12">
      <c r="F6102" s="198"/>
      <c r="G6102" s="196"/>
      <c r="H6102" s="196"/>
      <c r="I6102" s="196"/>
      <c r="J6102" s="196"/>
      <c r="K6102" s="196"/>
      <c r="L6102" s="197"/>
    </row>
    <row r="6103" spans="6:12">
      <c r="F6103" s="198"/>
      <c r="G6103" s="196"/>
      <c r="H6103" s="196"/>
      <c r="I6103" s="196"/>
      <c r="J6103" s="196"/>
      <c r="K6103" s="196"/>
      <c r="L6103" s="197"/>
    </row>
    <row r="6104" spans="6:12">
      <c r="F6104" s="198"/>
      <c r="G6104" s="196"/>
      <c r="H6104" s="196"/>
      <c r="I6104" s="196"/>
      <c r="J6104" s="196"/>
      <c r="K6104" s="196"/>
      <c r="L6104" s="197"/>
    </row>
    <row r="6105" spans="6:12">
      <c r="F6105" s="198"/>
      <c r="G6105" s="196"/>
      <c r="H6105" s="196"/>
      <c r="I6105" s="196"/>
      <c r="J6105" s="196"/>
      <c r="K6105" s="196"/>
      <c r="L6105" s="197"/>
    </row>
    <row r="6106" spans="6:12">
      <c r="F6106" s="198"/>
      <c r="G6106" s="196"/>
      <c r="H6106" s="196"/>
      <c r="I6106" s="196"/>
      <c r="J6106" s="196"/>
      <c r="K6106" s="196"/>
      <c r="L6106" s="197"/>
    </row>
    <row r="6107" spans="6:12">
      <c r="F6107" s="198"/>
      <c r="G6107" s="196"/>
      <c r="H6107" s="196"/>
      <c r="I6107" s="196"/>
      <c r="J6107" s="196"/>
      <c r="K6107" s="196"/>
      <c r="L6107" s="197"/>
    </row>
    <row r="6108" spans="6:12">
      <c r="F6108" s="198"/>
      <c r="G6108" s="196"/>
      <c r="H6108" s="196"/>
      <c r="I6108" s="196"/>
      <c r="J6108" s="196"/>
      <c r="K6108" s="196"/>
      <c r="L6108" s="197"/>
    </row>
    <row r="6109" spans="6:12">
      <c r="F6109" s="198"/>
      <c r="G6109" s="196"/>
      <c r="H6109" s="196"/>
      <c r="I6109" s="196"/>
      <c r="J6109" s="196"/>
      <c r="K6109" s="196"/>
      <c r="L6109" s="197"/>
    </row>
    <row r="6110" spans="6:12">
      <c r="F6110" s="198"/>
      <c r="G6110" s="196"/>
      <c r="H6110" s="196"/>
      <c r="I6110" s="196"/>
      <c r="J6110" s="196"/>
      <c r="K6110" s="196"/>
      <c r="L6110" s="197"/>
    </row>
    <row r="6111" spans="6:12">
      <c r="F6111" s="198"/>
      <c r="G6111" s="196"/>
      <c r="H6111" s="196"/>
      <c r="I6111" s="196"/>
      <c r="J6111" s="196"/>
      <c r="K6111" s="196"/>
      <c r="L6111" s="197"/>
    </row>
    <row r="6112" spans="6:12">
      <c r="F6112" s="198"/>
      <c r="G6112" s="196"/>
      <c r="H6112" s="196"/>
      <c r="I6112" s="196"/>
      <c r="J6112" s="196"/>
      <c r="K6112" s="196"/>
      <c r="L6112" s="197"/>
    </row>
    <row r="6113" spans="6:12">
      <c r="F6113" s="198"/>
      <c r="G6113" s="196"/>
      <c r="H6113" s="196"/>
      <c r="I6113" s="196"/>
      <c r="J6113" s="196"/>
      <c r="K6113" s="196"/>
      <c r="L6113" s="197"/>
    </row>
    <row r="6114" spans="6:12">
      <c r="F6114" s="198"/>
      <c r="G6114" s="196"/>
      <c r="H6114" s="196"/>
      <c r="I6114" s="196"/>
      <c r="J6114" s="196"/>
      <c r="K6114" s="196"/>
      <c r="L6114" s="197"/>
    </row>
    <row r="6115" spans="6:12">
      <c r="F6115" s="198"/>
      <c r="G6115" s="196"/>
      <c r="H6115" s="196"/>
      <c r="I6115" s="196"/>
      <c r="J6115" s="196"/>
      <c r="K6115" s="196"/>
      <c r="L6115" s="197"/>
    </row>
    <row r="6116" spans="6:12">
      <c r="F6116" s="198"/>
      <c r="G6116" s="196"/>
      <c r="H6116" s="196"/>
      <c r="I6116" s="196"/>
      <c r="J6116" s="196"/>
      <c r="K6116" s="196"/>
      <c r="L6116" s="197"/>
    </row>
    <row r="6117" spans="6:12">
      <c r="F6117" s="198"/>
      <c r="G6117" s="196"/>
      <c r="H6117" s="196"/>
      <c r="I6117" s="196"/>
      <c r="J6117" s="196"/>
      <c r="K6117" s="196"/>
      <c r="L6117" s="197"/>
    </row>
    <row r="6118" spans="6:12">
      <c r="F6118" s="198"/>
      <c r="G6118" s="196"/>
      <c r="H6118" s="196"/>
      <c r="I6118" s="196"/>
      <c r="J6118" s="196"/>
      <c r="K6118" s="196"/>
      <c r="L6118" s="197"/>
    </row>
    <row r="6119" spans="6:12">
      <c r="F6119" s="198"/>
      <c r="G6119" s="196"/>
      <c r="H6119" s="196"/>
      <c r="I6119" s="196"/>
      <c r="J6119" s="196"/>
      <c r="K6119" s="196"/>
      <c r="L6119" s="197"/>
    </row>
    <row r="6120" spans="6:12">
      <c r="F6120" s="198"/>
      <c r="G6120" s="196"/>
      <c r="H6120" s="196"/>
      <c r="I6120" s="196"/>
      <c r="J6120" s="196"/>
      <c r="K6120" s="196"/>
      <c r="L6120" s="197"/>
    </row>
    <row r="6121" spans="6:12">
      <c r="F6121" s="198"/>
      <c r="G6121" s="196"/>
      <c r="H6121" s="196"/>
      <c r="I6121" s="196"/>
      <c r="J6121" s="196"/>
      <c r="K6121" s="196"/>
      <c r="L6121" s="197"/>
    </row>
    <row r="6122" spans="6:12">
      <c r="F6122" s="198"/>
      <c r="G6122" s="196"/>
      <c r="H6122" s="196"/>
      <c r="I6122" s="196"/>
      <c r="J6122" s="196"/>
      <c r="K6122" s="196"/>
      <c r="L6122" s="197"/>
    </row>
    <row r="6123" spans="6:12">
      <c r="F6123" s="198"/>
      <c r="G6123" s="196"/>
      <c r="H6123" s="196"/>
      <c r="I6123" s="196"/>
      <c r="J6123" s="196"/>
      <c r="K6123" s="196"/>
      <c r="L6123" s="197"/>
    </row>
    <row r="6124" spans="6:12">
      <c r="F6124" s="198"/>
      <c r="G6124" s="196"/>
      <c r="H6124" s="196"/>
      <c r="I6124" s="196"/>
      <c r="J6124" s="196"/>
      <c r="K6124" s="196"/>
      <c r="L6124" s="197"/>
    </row>
    <row r="6125" spans="6:12">
      <c r="F6125" s="198"/>
      <c r="G6125" s="196"/>
      <c r="H6125" s="196"/>
      <c r="I6125" s="196"/>
      <c r="J6125" s="196"/>
      <c r="K6125" s="196"/>
      <c r="L6125" s="197"/>
    </row>
    <row r="6126" spans="6:12">
      <c r="F6126" s="198"/>
      <c r="G6126" s="196"/>
      <c r="H6126" s="196"/>
      <c r="I6126" s="196"/>
      <c r="J6126" s="196"/>
      <c r="K6126" s="196"/>
      <c r="L6126" s="197"/>
    </row>
    <row r="6127" spans="6:12">
      <c r="F6127" s="198"/>
      <c r="G6127" s="196"/>
      <c r="H6127" s="196"/>
      <c r="I6127" s="196"/>
      <c r="J6127" s="196"/>
      <c r="K6127" s="196"/>
      <c r="L6127" s="197"/>
    </row>
    <row r="6128" spans="6:12">
      <c r="F6128" s="198"/>
      <c r="G6128" s="196"/>
      <c r="H6128" s="196"/>
      <c r="I6128" s="196"/>
      <c r="J6128" s="196"/>
      <c r="K6128" s="196"/>
      <c r="L6128" s="197"/>
    </row>
    <row r="6129" spans="6:12">
      <c r="F6129" s="198"/>
      <c r="G6129" s="196"/>
      <c r="H6129" s="196"/>
      <c r="I6129" s="196"/>
      <c r="J6129" s="196"/>
      <c r="K6129" s="196"/>
      <c r="L6129" s="197"/>
    </row>
    <row r="6130" spans="6:12">
      <c r="F6130" s="198"/>
      <c r="G6130" s="196"/>
      <c r="H6130" s="196"/>
      <c r="I6130" s="196"/>
      <c r="J6130" s="196"/>
      <c r="K6130" s="196"/>
      <c r="L6130" s="197"/>
    </row>
    <row r="6131" spans="6:12">
      <c r="F6131" s="198"/>
      <c r="G6131" s="196"/>
      <c r="H6131" s="196"/>
      <c r="I6131" s="196"/>
      <c r="J6131" s="196"/>
      <c r="K6131" s="196"/>
      <c r="L6131" s="197"/>
    </row>
    <row r="6132" spans="6:12">
      <c r="F6132" s="198"/>
      <c r="G6132" s="196"/>
      <c r="H6132" s="196"/>
      <c r="I6132" s="196"/>
      <c r="J6132" s="196"/>
      <c r="K6132" s="196"/>
      <c r="L6132" s="197"/>
    </row>
    <row r="6133" spans="6:12">
      <c r="F6133" s="198"/>
      <c r="G6133" s="196"/>
      <c r="H6133" s="196"/>
      <c r="I6133" s="196"/>
      <c r="J6133" s="196"/>
      <c r="K6133" s="196"/>
      <c r="L6133" s="197"/>
    </row>
    <row r="6134" spans="6:12">
      <c r="F6134" s="198"/>
      <c r="G6134" s="196"/>
      <c r="H6134" s="196"/>
      <c r="I6134" s="196"/>
      <c r="J6134" s="196"/>
      <c r="K6134" s="196"/>
      <c r="L6134" s="197"/>
    </row>
    <row r="6135" spans="6:12">
      <c r="F6135" s="198"/>
      <c r="G6135" s="196"/>
      <c r="H6135" s="196"/>
      <c r="I6135" s="196"/>
      <c r="J6135" s="196"/>
      <c r="K6135" s="196"/>
      <c r="L6135" s="197"/>
    </row>
    <row r="6136" spans="6:12">
      <c r="F6136" s="198"/>
      <c r="G6136" s="196"/>
      <c r="H6136" s="196"/>
      <c r="I6136" s="196"/>
      <c r="J6136" s="196"/>
      <c r="K6136" s="196"/>
      <c r="L6136" s="197"/>
    </row>
    <row r="6137" spans="6:12">
      <c r="F6137" s="198"/>
      <c r="G6137" s="196"/>
      <c r="H6137" s="196"/>
      <c r="I6137" s="196"/>
      <c r="J6137" s="196"/>
      <c r="K6137" s="196"/>
      <c r="L6137" s="197"/>
    </row>
    <row r="6138" spans="6:12">
      <c r="F6138" s="198"/>
      <c r="G6138" s="196"/>
      <c r="H6138" s="196"/>
      <c r="I6138" s="196"/>
      <c r="J6138" s="196"/>
      <c r="K6138" s="196"/>
      <c r="L6138" s="197"/>
    </row>
    <row r="6139" spans="6:12">
      <c r="F6139" s="198"/>
      <c r="G6139" s="196"/>
      <c r="H6139" s="196"/>
      <c r="I6139" s="196"/>
      <c r="J6139" s="196"/>
      <c r="K6139" s="196"/>
      <c r="L6139" s="197"/>
    </row>
    <row r="6140" spans="6:12">
      <c r="F6140" s="198"/>
      <c r="G6140" s="196"/>
      <c r="H6140" s="196"/>
      <c r="I6140" s="196"/>
      <c r="J6140" s="196"/>
      <c r="K6140" s="196"/>
      <c r="L6140" s="197"/>
    </row>
    <row r="6141" spans="6:12">
      <c r="F6141" s="198"/>
      <c r="G6141" s="196"/>
      <c r="H6141" s="196"/>
      <c r="I6141" s="196"/>
      <c r="J6141" s="196"/>
      <c r="K6141" s="196"/>
      <c r="L6141" s="197"/>
    </row>
    <row r="6142" spans="6:12">
      <c r="F6142" s="198"/>
      <c r="G6142" s="196"/>
      <c r="H6142" s="196"/>
      <c r="I6142" s="196"/>
      <c r="J6142" s="196"/>
      <c r="K6142" s="196"/>
      <c r="L6142" s="197"/>
    </row>
    <row r="6143" spans="6:12">
      <c r="F6143" s="198"/>
      <c r="G6143" s="196"/>
      <c r="H6143" s="196"/>
      <c r="I6143" s="196"/>
      <c r="J6143" s="196"/>
      <c r="K6143" s="196"/>
      <c r="L6143" s="197"/>
    </row>
    <row r="6144" spans="6:12">
      <c r="F6144" s="198"/>
      <c r="G6144" s="196"/>
      <c r="H6144" s="196"/>
      <c r="I6144" s="196"/>
      <c r="J6144" s="196"/>
      <c r="K6144" s="196"/>
      <c r="L6144" s="197"/>
    </row>
    <row r="6145" spans="6:12">
      <c r="F6145" s="198"/>
      <c r="G6145" s="196"/>
      <c r="H6145" s="196"/>
      <c r="I6145" s="196"/>
      <c r="J6145" s="196"/>
      <c r="K6145" s="196"/>
      <c r="L6145" s="197"/>
    </row>
    <row r="6146" spans="6:12">
      <c r="F6146" s="198"/>
      <c r="G6146" s="196"/>
      <c r="H6146" s="196"/>
      <c r="I6146" s="196"/>
      <c r="J6146" s="196"/>
      <c r="K6146" s="196"/>
      <c r="L6146" s="197"/>
    </row>
    <row r="6147" spans="6:12">
      <c r="F6147" s="198"/>
      <c r="G6147" s="196"/>
      <c r="H6147" s="196"/>
      <c r="I6147" s="196"/>
      <c r="J6147" s="196"/>
      <c r="K6147" s="196"/>
      <c r="L6147" s="197"/>
    </row>
    <row r="6148" spans="6:12">
      <c r="F6148" s="198"/>
      <c r="G6148" s="196"/>
      <c r="H6148" s="196"/>
      <c r="I6148" s="196"/>
      <c r="J6148" s="196"/>
      <c r="K6148" s="196"/>
      <c r="L6148" s="197"/>
    </row>
    <row r="6149" spans="6:12">
      <c r="F6149" s="198"/>
      <c r="G6149" s="196"/>
      <c r="H6149" s="196"/>
      <c r="I6149" s="196"/>
      <c r="J6149" s="196"/>
      <c r="K6149" s="196"/>
      <c r="L6149" s="197"/>
    </row>
    <row r="6150" spans="6:12">
      <c r="F6150" s="198"/>
      <c r="G6150" s="196"/>
      <c r="H6150" s="196"/>
      <c r="I6150" s="196"/>
      <c r="J6150" s="196"/>
      <c r="K6150" s="196"/>
      <c r="L6150" s="197"/>
    </row>
    <row r="6151" spans="6:12">
      <c r="F6151" s="198"/>
      <c r="G6151" s="196"/>
      <c r="H6151" s="196"/>
      <c r="I6151" s="196"/>
      <c r="J6151" s="196"/>
      <c r="K6151" s="196"/>
      <c r="L6151" s="197"/>
    </row>
    <row r="6152" spans="6:12">
      <c r="F6152" s="198"/>
      <c r="G6152" s="196"/>
      <c r="H6152" s="196"/>
      <c r="I6152" s="196"/>
      <c r="J6152" s="196"/>
      <c r="K6152" s="196"/>
      <c r="L6152" s="197"/>
    </row>
    <row r="6153" spans="6:12">
      <c r="F6153" s="198"/>
      <c r="G6153" s="196"/>
      <c r="H6153" s="196"/>
      <c r="I6153" s="196"/>
      <c r="J6153" s="196"/>
      <c r="K6153" s="196"/>
      <c r="L6153" s="197"/>
    </row>
    <row r="6154" spans="6:12">
      <c r="F6154" s="198"/>
      <c r="G6154" s="196"/>
      <c r="H6154" s="196"/>
      <c r="I6154" s="196"/>
      <c r="J6154" s="196"/>
      <c r="K6154" s="196"/>
      <c r="L6154" s="197"/>
    </row>
    <row r="6155" spans="6:12">
      <c r="F6155" s="198"/>
      <c r="G6155" s="196"/>
      <c r="H6155" s="196"/>
      <c r="I6155" s="196"/>
      <c r="J6155" s="196"/>
      <c r="K6155" s="196"/>
      <c r="L6155" s="197"/>
    </row>
    <row r="6156" spans="6:12">
      <c r="F6156" s="198"/>
      <c r="G6156" s="196"/>
      <c r="H6156" s="196"/>
      <c r="I6156" s="196"/>
      <c r="J6156" s="196"/>
      <c r="K6156" s="196"/>
      <c r="L6156" s="197"/>
    </row>
    <row r="6157" spans="6:12">
      <c r="F6157" s="198"/>
      <c r="G6157" s="196"/>
      <c r="H6157" s="196"/>
      <c r="I6157" s="196"/>
      <c r="J6157" s="196"/>
      <c r="K6157" s="196"/>
      <c r="L6157" s="197"/>
    </row>
    <row r="6158" spans="6:12">
      <c r="F6158" s="198"/>
      <c r="G6158" s="196"/>
      <c r="H6158" s="196"/>
      <c r="I6158" s="196"/>
      <c r="J6158" s="196"/>
      <c r="K6158" s="196"/>
      <c r="L6158" s="197"/>
    </row>
    <row r="6159" spans="6:12">
      <c r="F6159" s="198"/>
      <c r="G6159" s="196"/>
      <c r="H6159" s="196"/>
      <c r="I6159" s="196"/>
      <c r="J6159" s="196"/>
      <c r="K6159" s="196"/>
      <c r="L6159" s="197"/>
    </row>
    <row r="6160" spans="6:12">
      <c r="F6160" s="198"/>
      <c r="G6160" s="196"/>
      <c r="H6160" s="196"/>
      <c r="I6160" s="196"/>
      <c r="J6160" s="196"/>
      <c r="K6160" s="196"/>
      <c r="L6160" s="197"/>
    </row>
    <row r="6161" spans="6:12">
      <c r="F6161" s="198"/>
      <c r="G6161" s="196"/>
      <c r="H6161" s="196"/>
      <c r="I6161" s="196"/>
      <c r="J6161" s="196"/>
      <c r="K6161" s="196"/>
      <c r="L6161" s="197"/>
    </row>
    <row r="6162" spans="6:12">
      <c r="F6162" s="198"/>
      <c r="G6162" s="196"/>
      <c r="H6162" s="196"/>
      <c r="I6162" s="196"/>
      <c r="J6162" s="196"/>
      <c r="K6162" s="196"/>
      <c r="L6162" s="197"/>
    </row>
    <row r="6163" spans="6:12">
      <c r="F6163" s="198"/>
      <c r="G6163" s="196"/>
      <c r="H6163" s="196"/>
      <c r="I6163" s="196"/>
      <c r="J6163" s="196"/>
      <c r="K6163" s="196"/>
      <c r="L6163" s="197"/>
    </row>
    <row r="6164" spans="6:12">
      <c r="F6164" s="198"/>
      <c r="G6164" s="196"/>
      <c r="H6164" s="196"/>
      <c r="I6164" s="196"/>
      <c r="J6164" s="196"/>
      <c r="K6164" s="196"/>
      <c r="L6164" s="197"/>
    </row>
    <row r="6165" spans="6:12">
      <c r="F6165" s="198"/>
      <c r="G6165" s="196"/>
      <c r="H6165" s="196"/>
      <c r="I6165" s="196"/>
      <c r="J6165" s="196"/>
      <c r="K6165" s="196"/>
      <c r="L6165" s="197"/>
    </row>
    <row r="6166" spans="6:12">
      <c r="F6166" s="198"/>
      <c r="G6166" s="196"/>
      <c r="H6166" s="196"/>
      <c r="I6166" s="196"/>
      <c r="J6166" s="196"/>
      <c r="K6166" s="196"/>
      <c r="L6166" s="197"/>
    </row>
    <row r="6167" spans="6:12">
      <c r="F6167" s="198"/>
      <c r="G6167" s="196"/>
      <c r="H6167" s="196"/>
      <c r="I6167" s="196"/>
      <c r="J6167" s="196"/>
      <c r="K6167" s="196"/>
      <c r="L6167" s="197"/>
    </row>
    <row r="6168" spans="6:12">
      <c r="F6168" s="198"/>
      <c r="G6168" s="196"/>
      <c r="H6168" s="196"/>
      <c r="I6168" s="196"/>
      <c r="J6168" s="196"/>
      <c r="K6168" s="196"/>
      <c r="L6168" s="197"/>
    </row>
    <row r="6169" spans="6:12">
      <c r="F6169" s="198"/>
      <c r="G6169" s="196"/>
      <c r="H6169" s="196"/>
      <c r="I6169" s="196"/>
      <c r="J6169" s="196"/>
      <c r="K6169" s="196"/>
      <c r="L6169" s="197"/>
    </row>
    <row r="6170" spans="6:12">
      <c r="F6170" s="198"/>
      <c r="G6170" s="196"/>
      <c r="H6170" s="196"/>
      <c r="I6170" s="196"/>
      <c r="J6170" s="196"/>
      <c r="K6170" s="196"/>
      <c r="L6170" s="197"/>
    </row>
    <row r="6171" spans="6:12">
      <c r="F6171" s="198"/>
      <c r="G6171" s="196"/>
      <c r="H6171" s="196"/>
      <c r="I6171" s="196"/>
      <c r="J6171" s="196"/>
      <c r="K6171" s="196"/>
      <c r="L6171" s="197"/>
    </row>
    <row r="6172" spans="6:12">
      <c r="F6172" s="198"/>
      <c r="G6172" s="196"/>
      <c r="H6172" s="196"/>
      <c r="I6172" s="196"/>
      <c r="J6172" s="196"/>
      <c r="K6172" s="196"/>
      <c r="L6172" s="197"/>
    </row>
    <row r="6173" spans="6:12">
      <c r="F6173" s="198"/>
      <c r="G6173" s="196"/>
      <c r="H6173" s="196"/>
      <c r="I6173" s="196"/>
      <c r="J6173" s="196"/>
      <c r="K6173" s="196"/>
      <c r="L6173" s="197"/>
    </row>
    <row r="6174" spans="6:12">
      <c r="F6174" s="198"/>
      <c r="G6174" s="196"/>
      <c r="H6174" s="196"/>
      <c r="I6174" s="196"/>
      <c r="J6174" s="196"/>
      <c r="K6174" s="196"/>
      <c r="L6174" s="197"/>
    </row>
    <row r="6175" spans="6:12">
      <c r="F6175" s="198"/>
      <c r="G6175" s="196"/>
      <c r="H6175" s="196"/>
      <c r="I6175" s="196"/>
      <c r="J6175" s="196"/>
      <c r="K6175" s="196"/>
      <c r="L6175" s="197"/>
    </row>
    <row r="6176" spans="6:12">
      <c r="F6176" s="198"/>
      <c r="G6176" s="196"/>
      <c r="H6176" s="196"/>
      <c r="I6176" s="196"/>
      <c r="J6176" s="196"/>
      <c r="K6176" s="196"/>
      <c r="L6176" s="197"/>
    </row>
    <row r="6177" spans="6:12">
      <c r="F6177" s="198"/>
      <c r="G6177" s="196"/>
      <c r="H6177" s="196"/>
      <c r="I6177" s="196"/>
      <c r="J6177" s="196"/>
      <c r="K6177" s="196"/>
      <c r="L6177" s="197"/>
    </row>
    <row r="6178" spans="6:12">
      <c r="F6178" s="198"/>
      <c r="G6178" s="196"/>
      <c r="H6178" s="196"/>
      <c r="I6178" s="196"/>
      <c r="J6178" s="196"/>
      <c r="K6178" s="196"/>
      <c r="L6178" s="197"/>
    </row>
    <row r="6179" spans="6:12">
      <c r="F6179" s="198"/>
      <c r="G6179" s="196"/>
      <c r="H6179" s="196"/>
      <c r="I6179" s="196"/>
      <c r="J6179" s="196"/>
      <c r="K6179" s="196"/>
      <c r="L6179" s="197"/>
    </row>
    <row r="6180" spans="6:12">
      <c r="F6180" s="198"/>
      <c r="G6180" s="196"/>
      <c r="H6180" s="196"/>
      <c r="I6180" s="196"/>
      <c r="J6180" s="196"/>
      <c r="K6180" s="196"/>
      <c r="L6180" s="197"/>
    </row>
    <row r="6181" spans="6:12">
      <c r="F6181" s="198"/>
      <c r="G6181" s="196"/>
      <c r="H6181" s="196"/>
      <c r="I6181" s="196"/>
      <c r="J6181" s="196"/>
      <c r="K6181" s="196"/>
      <c r="L6181" s="197"/>
    </row>
    <row r="6182" spans="6:12">
      <c r="F6182" s="198"/>
      <c r="G6182" s="196"/>
      <c r="H6182" s="196"/>
      <c r="I6182" s="196"/>
      <c r="J6182" s="196"/>
      <c r="K6182" s="196"/>
      <c r="L6182" s="197"/>
    </row>
    <row r="6183" spans="6:12">
      <c r="F6183" s="198"/>
      <c r="G6183" s="196"/>
      <c r="H6183" s="196"/>
      <c r="I6183" s="196"/>
      <c r="J6183" s="196"/>
      <c r="K6183" s="196"/>
      <c r="L6183" s="197"/>
    </row>
    <row r="6184" spans="6:12">
      <c r="F6184" s="198"/>
      <c r="G6184" s="196"/>
      <c r="H6184" s="196"/>
      <c r="I6184" s="196"/>
      <c r="J6184" s="196"/>
      <c r="K6184" s="196"/>
      <c r="L6184" s="197"/>
    </row>
    <row r="6185" spans="6:12">
      <c r="F6185" s="198"/>
      <c r="G6185" s="196"/>
      <c r="H6185" s="196"/>
      <c r="I6185" s="196"/>
      <c r="J6185" s="196"/>
      <c r="K6185" s="196"/>
      <c r="L6185" s="197"/>
    </row>
    <row r="6186" spans="6:12">
      <c r="F6186" s="198"/>
      <c r="G6186" s="196"/>
      <c r="H6186" s="196"/>
      <c r="I6186" s="196"/>
      <c r="J6186" s="196"/>
      <c r="K6186" s="196"/>
      <c r="L6186" s="197"/>
    </row>
    <row r="6187" spans="6:12">
      <c r="F6187" s="198"/>
      <c r="G6187" s="196"/>
      <c r="H6187" s="196"/>
      <c r="I6187" s="196"/>
      <c r="J6187" s="196"/>
      <c r="K6187" s="196"/>
      <c r="L6187" s="197"/>
    </row>
    <row r="6188" spans="6:12">
      <c r="F6188" s="198"/>
      <c r="G6188" s="196"/>
      <c r="H6188" s="196"/>
      <c r="I6188" s="196"/>
      <c r="J6188" s="196"/>
      <c r="K6188" s="196"/>
      <c r="L6188" s="197"/>
    </row>
    <row r="6189" spans="6:12">
      <c r="F6189" s="198"/>
      <c r="G6189" s="196"/>
      <c r="H6189" s="196"/>
      <c r="I6189" s="196"/>
      <c r="J6189" s="196"/>
      <c r="K6189" s="196"/>
      <c r="L6189" s="197"/>
    </row>
    <row r="6190" spans="6:12">
      <c r="F6190" s="198"/>
      <c r="G6190" s="196"/>
      <c r="H6190" s="196"/>
      <c r="I6190" s="196"/>
      <c r="J6190" s="196"/>
      <c r="K6190" s="196"/>
      <c r="L6190" s="197"/>
    </row>
    <row r="6191" spans="6:12">
      <c r="F6191" s="198"/>
      <c r="G6191" s="196"/>
      <c r="H6191" s="196"/>
      <c r="I6191" s="196"/>
      <c r="J6191" s="196"/>
      <c r="K6191" s="196"/>
      <c r="L6191" s="197"/>
    </row>
    <row r="6192" spans="6:12">
      <c r="F6192" s="198"/>
      <c r="G6192" s="196"/>
      <c r="H6192" s="196"/>
      <c r="I6192" s="196"/>
      <c r="J6192" s="196"/>
      <c r="K6192" s="196"/>
      <c r="L6192" s="197"/>
    </row>
    <row r="6193" spans="6:12">
      <c r="F6193" s="198"/>
      <c r="G6193" s="196"/>
      <c r="H6193" s="196"/>
      <c r="I6193" s="196"/>
      <c r="J6193" s="196"/>
      <c r="K6193" s="196"/>
      <c r="L6193" s="197"/>
    </row>
    <row r="6194" spans="6:12">
      <c r="F6194" s="198"/>
      <c r="G6194" s="196"/>
      <c r="H6194" s="196"/>
      <c r="I6194" s="196"/>
      <c r="J6194" s="196"/>
      <c r="K6194" s="196"/>
      <c r="L6194" s="197"/>
    </row>
    <row r="6195" spans="6:12">
      <c r="F6195" s="198"/>
      <c r="G6195" s="196"/>
      <c r="H6195" s="196"/>
      <c r="I6195" s="196"/>
      <c r="J6195" s="196"/>
      <c r="K6195" s="196"/>
      <c r="L6195" s="197"/>
    </row>
    <row r="6196" spans="6:12">
      <c r="F6196" s="198"/>
      <c r="G6196" s="196"/>
      <c r="H6196" s="196"/>
      <c r="I6196" s="196"/>
      <c r="J6196" s="196"/>
      <c r="K6196" s="196"/>
      <c r="L6196" s="197"/>
    </row>
    <row r="6197" spans="6:12">
      <c r="F6197" s="198"/>
      <c r="G6197" s="196"/>
      <c r="H6197" s="196"/>
      <c r="I6197" s="196"/>
      <c r="J6197" s="196"/>
      <c r="K6197" s="196"/>
      <c r="L6197" s="197"/>
    </row>
    <row r="6198" spans="6:12">
      <c r="F6198" s="198"/>
      <c r="G6198" s="196"/>
      <c r="H6198" s="196"/>
      <c r="I6198" s="196"/>
      <c r="J6198" s="196"/>
      <c r="K6198" s="196"/>
      <c r="L6198" s="197"/>
    </row>
    <row r="6199" spans="6:12">
      <c r="F6199" s="198"/>
      <c r="G6199" s="196"/>
      <c r="H6199" s="196"/>
      <c r="I6199" s="196"/>
      <c r="J6199" s="196"/>
      <c r="K6199" s="196"/>
      <c r="L6199" s="197"/>
    </row>
    <row r="6200" spans="6:12">
      <c r="F6200" s="198"/>
      <c r="G6200" s="196"/>
      <c r="H6200" s="196"/>
      <c r="I6200" s="196"/>
      <c r="J6200" s="196"/>
      <c r="K6200" s="196"/>
      <c r="L6200" s="197"/>
    </row>
    <row r="6201" spans="6:12">
      <c r="F6201" s="198"/>
      <c r="G6201" s="196"/>
      <c r="H6201" s="196"/>
      <c r="I6201" s="196"/>
      <c r="J6201" s="196"/>
      <c r="K6201" s="196"/>
      <c r="L6201" s="197"/>
    </row>
    <row r="6202" spans="6:12">
      <c r="F6202" s="198"/>
      <c r="G6202" s="196"/>
      <c r="H6202" s="196"/>
      <c r="I6202" s="196"/>
      <c r="J6202" s="196"/>
      <c r="K6202" s="196"/>
      <c r="L6202" s="197"/>
    </row>
    <row r="6203" spans="6:12">
      <c r="F6203" s="198"/>
      <c r="G6203" s="196"/>
      <c r="H6203" s="196"/>
      <c r="I6203" s="196"/>
      <c r="J6203" s="196"/>
      <c r="K6203" s="196"/>
      <c r="L6203" s="197"/>
    </row>
    <row r="6204" spans="6:12">
      <c r="F6204" s="198"/>
      <c r="G6204" s="196"/>
      <c r="H6204" s="196"/>
      <c r="I6204" s="196"/>
      <c r="J6204" s="196"/>
      <c r="K6204" s="196"/>
      <c r="L6204" s="197"/>
    </row>
    <row r="6205" spans="6:12">
      <c r="F6205" s="198"/>
      <c r="G6205" s="196"/>
      <c r="H6205" s="196"/>
      <c r="I6205" s="196"/>
      <c r="J6205" s="196"/>
      <c r="K6205" s="196"/>
      <c r="L6205" s="197"/>
    </row>
    <row r="6206" spans="6:12">
      <c r="F6206" s="198"/>
      <c r="G6206" s="196"/>
      <c r="H6206" s="196"/>
      <c r="I6206" s="196"/>
      <c r="J6206" s="196"/>
      <c r="K6206" s="196"/>
      <c r="L6206" s="197"/>
    </row>
    <row r="6207" spans="6:12">
      <c r="F6207" s="198"/>
      <c r="G6207" s="196"/>
      <c r="H6207" s="196"/>
      <c r="I6207" s="196"/>
      <c r="J6207" s="196"/>
      <c r="K6207" s="196"/>
      <c r="L6207" s="197"/>
    </row>
    <row r="6208" spans="6:12">
      <c r="F6208" s="198"/>
      <c r="G6208" s="196"/>
      <c r="H6208" s="196"/>
      <c r="I6208" s="196"/>
      <c r="J6208" s="196"/>
      <c r="K6208" s="196"/>
      <c r="L6208" s="197"/>
    </row>
    <row r="6209" spans="6:12">
      <c r="F6209" s="198"/>
      <c r="G6209" s="196"/>
      <c r="H6209" s="196"/>
      <c r="I6209" s="196"/>
      <c r="J6209" s="196"/>
      <c r="K6209" s="196"/>
      <c r="L6209" s="197"/>
    </row>
    <row r="6210" spans="6:12">
      <c r="F6210" s="198"/>
      <c r="G6210" s="196"/>
      <c r="H6210" s="196"/>
      <c r="I6210" s="196"/>
      <c r="J6210" s="196"/>
      <c r="K6210" s="196"/>
      <c r="L6210" s="197"/>
    </row>
    <row r="6211" spans="6:12">
      <c r="F6211" s="198"/>
      <c r="G6211" s="196"/>
      <c r="H6211" s="196"/>
      <c r="I6211" s="196"/>
      <c r="J6211" s="196"/>
      <c r="K6211" s="196"/>
      <c r="L6211" s="197"/>
    </row>
    <row r="6212" spans="6:12">
      <c r="F6212" s="198"/>
      <c r="G6212" s="196"/>
      <c r="H6212" s="196"/>
      <c r="I6212" s="196"/>
      <c r="J6212" s="196"/>
      <c r="K6212" s="196"/>
      <c r="L6212" s="197"/>
    </row>
    <row r="6213" spans="6:12">
      <c r="F6213" s="198"/>
      <c r="G6213" s="196"/>
      <c r="H6213" s="196"/>
      <c r="I6213" s="196"/>
      <c r="J6213" s="196"/>
      <c r="K6213" s="196"/>
      <c r="L6213" s="197"/>
    </row>
    <row r="6214" spans="6:12">
      <c r="F6214" s="198"/>
      <c r="G6214" s="196"/>
      <c r="H6214" s="196"/>
      <c r="I6214" s="196"/>
      <c r="J6214" s="196"/>
      <c r="K6214" s="196"/>
      <c r="L6214" s="197"/>
    </row>
    <row r="6215" spans="6:12">
      <c r="F6215" s="198"/>
      <c r="G6215" s="196"/>
      <c r="H6215" s="196"/>
      <c r="I6215" s="196"/>
      <c r="J6215" s="196"/>
      <c r="K6215" s="196"/>
      <c r="L6215" s="197"/>
    </row>
    <row r="6216" spans="6:12">
      <c r="F6216" s="198"/>
      <c r="G6216" s="196"/>
      <c r="H6216" s="196"/>
      <c r="I6216" s="196"/>
      <c r="J6216" s="196"/>
      <c r="K6216" s="196"/>
      <c r="L6216" s="197"/>
    </row>
    <row r="6217" spans="6:12">
      <c r="F6217" s="198"/>
      <c r="G6217" s="196"/>
      <c r="H6217" s="196"/>
      <c r="I6217" s="196"/>
      <c r="J6217" s="196"/>
      <c r="K6217" s="196"/>
      <c r="L6217" s="197"/>
    </row>
    <row r="6218" spans="6:12">
      <c r="F6218" s="198"/>
      <c r="G6218" s="196"/>
      <c r="H6218" s="196"/>
      <c r="I6218" s="196"/>
      <c r="J6218" s="196"/>
      <c r="K6218" s="196"/>
      <c r="L6218" s="197"/>
    </row>
    <row r="6219" spans="6:12">
      <c r="F6219" s="198"/>
      <c r="G6219" s="196"/>
      <c r="H6219" s="196"/>
      <c r="I6219" s="196"/>
      <c r="J6219" s="196"/>
      <c r="K6219" s="196"/>
      <c r="L6219" s="197"/>
    </row>
    <row r="6220" spans="6:12">
      <c r="F6220" s="198"/>
      <c r="G6220" s="196"/>
      <c r="H6220" s="196"/>
      <c r="I6220" s="196"/>
      <c r="J6220" s="196"/>
      <c r="K6220" s="196"/>
      <c r="L6220" s="197"/>
    </row>
    <row r="6221" spans="6:12">
      <c r="F6221" s="198"/>
      <c r="G6221" s="196"/>
      <c r="H6221" s="196"/>
      <c r="I6221" s="196"/>
      <c r="J6221" s="196"/>
      <c r="K6221" s="196"/>
      <c r="L6221" s="197"/>
    </row>
    <row r="6222" spans="6:12">
      <c r="F6222" s="198"/>
      <c r="G6222" s="196"/>
      <c r="H6222" s="196"/>
      <c r="I6222" s="196"/>
      <c r="J6222" s="196"/>
      <c r="K6222" s="196"/>
      <c r="L6222" s="197"/>
    </row>
    <row r="6223" spans="6:12">
      <c r="F6223" s="198"/>
      <c r="G6223" s="196"/>
      <c r="H6223" s="196"/>
      <c r="I6223" s="196"/>
      <c r="J6223" s="196"/>
      <c r="K6223" s="196"/>
      <c r="L6223" s="197"/>
    </row>
    <row r="6224" spans="6:12">
      <c r="F6224" s="198"/>
      <c r="G6224" s="196"/>
      <c r="H6224" s="196"/>
      <c r="I6224" s="196"/>
      <c r="J6224" s="196"/>
      <c r="K6224" s="196"/>
      <c r="L6224" s="197"/>
    </row>
    <row r="6225" spans="6:12">
      <c r="F6225" s="198"/>
      <c r="G6225" s="196"/>
      <c r="H6225" s="196"/>
      <c r="I6225" s="196"/>
      <c r="J6225" s="196"/>
      <c r="K6225" s="196"/>
      <c r="L6225" s="197"/>
    </row>
    <row r="6226" spans="6:12">
      <c r="F6226" s="198"/>
      <c r="G6226" s="196"/>
      <c r="H6226" s="196"/>
      <c r="I6226" s="196"/>
      <c r="J6226" s="196"/>
      <c r="K6226" s="196"/>
      <c r="L6226" s="197"/>
    </row>
    <row r="6227" spans="6:12">
      <c r="F6227" s="198"/>
      <c r="G6227" s="196"/>
      <c r="H6227" s="196"/>
      <c r="I6227" s="196"/>
      <c r="J6227" s="196"/>
      <c r="K6227" s="196"/>
      <c r="L6227" s="197"/>
    </row>
    <row r="6228" spans="6:12">
      <c r="F6228" s="198"/>
      <c r="G6228" s="196"/>
      <c r="H6228" s="196"/>
      <c r="I6228" s="196"/>
      <c r="J6228" s="196"/>
      <c r="K6228" s="196"/>
      <c r="L6228" s="197"/>
    </row>
    <row r="6229" spans="6:12">
      <c r="F6229" s="198"/>
      <c r="G6229" s="196"/>
      <c r="H6229" s="196"/>
      <c r="I6229" s="196"/>
      <c r="J6229" s="196"/>
      <c r="K6229" s="196"/>
      <c r="L6229" s="197"/>
    </row>
    <row r="6230" spans="6:12">
      <c r="F6230" s="198"/>
      <c r="G6230" s="196"/>
      <c r="H6230" s="196"/>
      <c r="I6230" s="196"/>
      <c r="J6230" s="196"/>
      <c r="K6230" s="196"/>
      <c r="L6230" s="197"/>
    </row>
    <row r="6231" spans="6:12">
      <c r="F6231" s="198"/>
      <c r="G6231" s="196"/>
      <c r="H6231" s="196"/>
      <c r="I6231" s="196"/>
      <c r="J6231" s="196"/>
      <c r="K6231" s="196"/>
      <c r="L6231" s="197"/>
    </row>
    <row r="6232" spans="6:12">
      <c r="F6232" s="198"/>
      <c r="G6232" s="196"/>
      <c r="H6232" s="196"/>
      <c r="I6232" s="196"/>
      <c r="J6232" s="196"/>
      <c r="K6232" s="196"/>
      <c r="L6232" s="197"/>
    </row>
    <row r="6233" spans="6:12">
      <c r="F6233" s="198"/>
      <c r="G6233" s="196"/>
      <c r="H6233" s="196"/>
      <c r="I6233" s="196"/>
      <c r="J6233" s="196"/>
      <c r="K6233" s="196"/>
      <c r="L6233" s="197"/>
    </row>
    <row r="6234" spans="6:12">
      <c r="F6234" s="198"/>
      <c r="G6234" s="196"/>
      <c r="H6234" s="196"/>
      <c r="I6234" s="196"/>
      <c r="J6234" s="196"/>
      <c r="K6234" s="196"/>
      <c r="L6234" s="197"/>
    </row>
    <row r="6235" spans="6:12">
      <c r="F6235" s="198"/>
      <c r="G6235" s="196"/>
      <c r="H6235" s="196"/>
      <c r="I6235" s="196"/>
      <c r="J6235" s="196"/>
      <c r="K6235" s="196"/>
      <c r="L6235" s="197"/>
    </row>
    <row r="6236" spans="6:12">
      <c r="F6236" s="198"/>
      <c r="G6236" s="196"/>
      <c r="H6236" s="196"/>
      <c r="I6236" s="196"/>
      <c r="J6236" s="196"/>
      <c r="K6236" s="196"/>
      <c r="L6236" s="197"/>
    </row>
    <row r="6237" spans="6:12">
      <c r="F6237" s="198"/>
      <c r="G6237" s="196"/>
      <c r="H6237" s="196"/>
      <c r="I6237" s="196"/>
      <c r="J6237" s="196"/>
      <c r="K6237" s="196"/>
      <c r="L6237" s="197"/>
    </row>
    <row r="6238" spans="6:12">
      <c r="F6238" s="198"/>
      <c r="G6238" s="196"/>
      <c r="H6238" s="196"/>
      <c r="I6238" s="196"/>
      <c r="J6238" s="196"/>
      <c r="K6238" s="196"/>
      <c r="L6238" s="197"/>
    </row>
    <row r="6239" spans="6:12">
      <c r="F6239" s="198"/>
      <c r="G6239" s="196"/>
      <c r="H6239" s="196"/>
      <c r="I6239" s="196"/>
      <c r="J6239" s="196"/>
      <c r="K6239" s="196"/>
      <c r="L6239" s="197"/>
    </row>
    <row r="6240" spans="6:12">
      <c r="F6240" s="198"/>
      <c r="G6240" s="196"/>
      <c r="H6240" s="196"/>
      <c r="I6240" s="196"/>
      <c r="J6240" s="196"/>
      <c r="K6240" s="196"/>
      <c r="L6240" s="197"/>
    </row>
    <row r="6241" spans="6:12">
      <c r="F6241" s="198"/>
      <c r="G6241" s="196"/>
      <c r="H6241" s="196"/>
      <c r="I6241" s="196"/>
      <c r="J6241" s="196"/>
      <c r="K6241" s="196"/>
      <c r="L6241" s="197"/>
    </row>
    <row r="6242" spans="6:12">
      <c r="F6242" s="198"/>
      <c r="G6242" s="196"/>
      <c r="H6242" s="196"/>
      <c r="I6242" s="196"/>
      <c r="J6242" s="196"/>
      <c r="K6242" s="196"/>
      <c r="L6242" s="197"/>
    </row>
    <row r="6243" spans="6:12">
      <c r="F6243" s="198"/>
      <c r="G6243" s="196"/>
      <c r="H6243" s="196"/>
      <c r="I6243" s="196"/>
      <c r="J6243" s="196"/>
      <c r="K6243" s="196"/>
      <c r="L6243" s="197"/>
    </row>
    <row r="6244" spans="6:12">
      <c r="F6244" s="198"/>
      <c r="G6244" s="196"/>
      <c r="H6244" s="196"/>
      <c r="I6244" s="196"/>
      <c r="J6244" s="196"/>
      <c r="K6244" s="196"/>
      <c r="L6244" s="197"/>
    </row>
    <row r="6245" spans="6:12">
      <c r="F6245" s="198"/>
      <c r="G6245" s="196"/>
      <c r="H6245" s="196"/>
      <c r="I6245" s="196"/>
      <c r="J6245" s="196"/>
      <c r="K6245" s="196"/>
      <c r="L6245" s="197"/>
    </row>
    <row r="6246" spans="6:12">
      <c r="F6246" s="198"/>
      <c r="G6246" s="196"/>
      <c r="H6246" s="196"/>
      <c r="I6246" s="196"/>
      <c r="J6246" s="196"/>
      <c r="K6246" s="196"/>
      <c r="L6246" s="197"/>
    </row>
    <row r="6247" spans="6:12">
      <c r="F6247" s="198"/>
      <c r="G6247" s="196"/>
      <c r="H6247" s="196"/>
      <c r="I6247" s="196"/>
      <c r="J6247" s="196"/>
      <c r="K6247" s="196"/>
      <c r="L6247" s="197"/>
    </row>
    <row r="6248" spans="6:12">
      <c r="F6248" s="198"/>
      <c r="G6248" s="196"/>
      <c r="H6248" s="196"/>
      <c r="I6248" s="196"/>
      <c r="J6248" s="196"/>
      <c r="K6248" s="196"/>
      <c r="L6248" s="197"/>
    </row>
    <row r="6249" spans="6:12">
      <c r="F6249" s="198"/>
      <c r="G6249" s="196"/>
      <c r="H6249" s="196"/>
      <c r="I6249" s="196"/>
      <c r="J6249" s="196"/>
      <c r="K6249" s="196"/>
      <c r="L6249" s="197"/>
    </row>
    <row r="6250" spans="6:12">
      <c r="F6250" s="198"/>
      <c r="G6250" s="196"/>
      <c r="H6250" s="196"/>
      <c r="I6250" s="196"/>
      <c r="J6250" s="196"/>
      <c r="K6250" s="196"/>
      <c r="L6250" s="197"/>
    </row>
    <row r="6251" spans="6:12">
      <c r="F6251" s="198"/>
      <c r="G6251" s="196"/>
      <c r="H6251" s="196"/>
      <c r="I6251" s="196"/>
      <c r="J6251" s="196"/>
      <c r="K6251" s="196"/>
      <c r="L6251" s="197"/>
    </row>
    <row r="6252" spans="6:12">
      <c r="F6252" s="198"/>
      <c r="G6252" s="196"/>
      <c r="H6252" s="196"/>
      <c r="I6252" s="196"/>
      <c r="J6252" s="196"/>
      <c r="K6252" s="196"/>
      <c r="L6252" s="197"/>
    </row>
    <row r="6253" spans="6:12">
      <c r="F6253" s="198"/>
      <c r="G6253" s="196"/>
      <c r="H6253" s="196"/>
      <c r="I6253" s="196"/>
      <c r="J6253" s="196"/>
      <c r="K6253" s="196"/>
      <c r="L6253" s="197"/>
    </row>
    <row r="6254" spans="6:12">
      <c r="F6254" s="198"/>
      <c r="G6254" s="196"/>
      <c r="H6254" s="196"/>
      <c r="I6254" s="196"/>
      <c r="J6254" s="196"/>
      <c r="K6254" s="196"/>
      <c r="L6254" s="197"/>
    </row>
    <row r="6255" spans="6:12">
      <c r="F6255" s="198"/>
      <c r="G6255" s="196"/>
      <c r="H6255" s="196"/>
      <c r="I6255" s="196"/>
      <c r="J6255" s="196"/>
      <c r="K6255" s="196"/>
      <c r="L6255" s="197"/>
    </row>
    <row r="6256" spans="6:12">
      <c r="F6256" s="198"/>
      <c r="G6256" s="196"/>
      <c r="H6256" s="196"/>
      <c r="I6256" s="196"/>
      <c r="J6256" s="196"/>
      <c r="K6256" s="196"/>
      <c r="L6256" s="197"/>
    </row>
    <row r="6257" spans="6:12">
      <c r="F6257" s="198"/>
      <c r="G6257" s="196"/>
      <c r="H6257" s="196"/>
      <c r="I6257" s="196"/>
      <c r="J6257" s="196"/>
      <c r="K6257" s="196"/>
      <c r="L6257" s="197"/>
    </row>
    <row r="6258" spans="6:12">
      <c r="F6258" s="198"/>
      <c r="G6258" s="196"/>
      <c r="H6258" s="196"/>
      <c r="I6258" s="196"/>
      <c r="J6258" s="196"/>
      <c r="K6258" s="196"/>
      <c r="L6258" s="197"/>
    </row>
    <row r="6259" spans="6:12">
      <c r="F6259" s="198"/>
      <c r="G6259" s="196"/>
      <c r="H6259" s="196"/>
      <c r="I6259" s="196"/>
      <c r="J6259" s="196"/>
      <c r="K6259" s="196"/>
      <c r="L6259" s="197"/>
    </row>
    <row r="6260" spans="6:12">
      <c r="F6260" s="198"/>
      <c r="G6260" s="196"/>
      <c r="H6260" s="196"/>
      <c r="I6260" s="196"/>
      <c r="J6260" s="196"/>
      <c r="K6260" s="196"/>
      <c r="L6260" s="197"/>
    </row>
    <row r="6261" spans="6:12">
      <c r="F6261" s="198"/>
      <c r="G6261" s="196"/>
      <c r="H6261" s="196"/>
      <c r="I6261" s="196"/>
      <c r="J6261" s="196"/>
      <c r="K6261" s="196"/>
      <c r="L6261" s="197"/>
    </row>
    <row r="6262" spans="6:12">
      <c r="F6262" s="198"/>
      <c r="G6262" s="196"/>
      <c r="H6262" s="196"/>
      <c r="I6262" s="196"/>
      <c r="J6262" s="196"/>
      <c r="K6262" s="196"/>
      <c r="L6262" s="197"/>
    </row>
    <row r="6263" spans="6:12">
      <c r="F6263" s="198"/>
      <c r="G6263" s="196"/>
      <c r="H6263" s="196"/>
      <c r="I6263" s="196"/>
      <c r="J6263" s="196"/>
      <c r="K6263" s="196"/>
      <c r="L6263" s="197"/>
    </row>
    <row r="6264" spans="6:12">
      <c r="F6264" s="198"/>
      <c r="G6264" s="196"/>
      <c r="H6264" s="196"/>
      <c r="I6264" s="196"/>
      <c r="J6264" s="196"/>
      <c r="K6264" s="196"/>
      <c r="L6264" s="197"/>
    </row>
    <row r="6265" spans="6:12">
      <c r="F6265" s="198"/>
      <c r="G6265" s="196"/>
      <c r="H6265" s="196"/>
      <c r="I6265" s="196"/>
      <c r="J6265" s="196"/>
      <c r="K6265" s="196"/>
      <c r="L6265" s="197"/>
    </row>
    <row r="6266" spans="6:12">
      <c r="F6266" s="198"/>
      <c r="G6266" s="196"/>
      <c r="H6266" s="196"/>
      <c r="I6266" s="196"/>
      <c r="J6266" s="196"/>
      <c r="K6266" s="196"/>
      <c r="L6266" s="197"/>
    </row>
    <row r="6267" spans="6:12">
      <c r="F6267" s="198"/>
      <c r="G6267" s="196"/>
      <c r="H6267" s="196"/>
      <c r="I6267" s="196"/>
      <c r="J6267" s="196"/>
      <c r="K6267" s="196"/>
      <c r="L6267" s="197"/>
    </row>
    <row r="6268" spans="6:12">
      <c r="F6268" s="198"/>
      <c r="G6268" s="196"/>
      <c r="H6268" s="196"/>
      <c r="I6268" s="196"/>
      <c r="J6268" s="196"/>
      <c r="K6268" s="196"/>
      <c r="L6268" s="197"/>
    </row>
    <row r="6269" spans="6:12">
      <c r="F6269" s="198"/>
      <c r="G6269" s="196"/>
      <c r="H6269" s="196"/>
      <c r="I6269" s="196"/>
      <c r="J6269" s="196"/>
      <c r="K6269" s="196"/>
      <c r="L6269" s="197"/>
    </row>
    <row r="6270" spans="6:12">
      <c r="F6270" s="198"/>
      <c r="G6270" s="196"/>
      <c r="H6270" s="196"/>
      <c r="I6270" s="196"/>
      <c r="J6270" s="196"/>
      <c r="K6270" s="196"/>
      <c r="L6270" s="197"/>
    </row>
    <row r="6271" spans="6:12">
      <c r="F6271" s="198"/>
      <c r="G6271" s="196"/>
      <c r="H6271" s="196"/>
      <c r="I6271" s="196"/>
      <c r="J6271" s="196"/>
      <c r="K6271" s="196"/>
      <c r="L6271" s="197"/>
    </row>
    <row r="6272" spans="6:12">
      <c r="F6272" s="198"/>
      <c r="G6272" s="196"/>
      <c r="H6272" s="196"/>
      <c r="I6272" s="196"/>
      <c r="J6272" s="196"/>
      <c r="K6272" s="196"/>
      <c r="L6272" s="197"/>
    </row>
    <row r="6273" spans="6:12">
      <c r="F6273" s="198"/>
      <c r="G6273" s="196"/>
      <c r="H6273" s="196"/>
      <c r="I6273" s="196"/>
      <c r="J6273" s="196"/>
      <c r="K6273" s="196"/>
      <c r="L6273" s="197"/>
    </row>
    <row r="6274" spans="6:12">
      <c r="F6274" s="198"/>
      <c r="G6274" s="196"/>
      <c r="H6274" s="196"/>
      <c r="I6274" s="196"/>
      <c r="J6274" s="196"/>
      <c r="K6274" s="196"/>
      <c r="L6274" s="197"/>
    </row>
    <row r="6275" spans="6:12">
      <c r="F6275" s="198"/>
      <c r="G6275" s="196"/>
      <c r="H6275" s="196"/>
      <c r="I6275" s="196"/>
      <c r="J6275" s="196"/>
      <c r="K6275" s="196"/>
      <c r="L6275" s="197"/>
    </row>
    <row r="6276" spans="6:12">
      <c r="F6276" s="198"/>
      <c r="G6276" s="196"/>
      <c r="H6276" s="196"/>
      <c r="I6276" s="196"/>
      <c r="J6276" s="196"/>
      <c r="K6276" s="196"/>
      <c r="L6276" s="197"/>
    </row>
    <row r="6277" spans="6:12">
      <c r="F6277" s="198"/>
      <c r="G6277" s="196"/>
      <c r="H6277" s="196"/>
      <c r="I6277" s="196"/>
      <c r="J6277" s="196"/>
      <c r="K6277" s="196"/>
      <c r="L6277" s="197"/>
    </row>
    <row r="6278" spans="6:12">
      <c r="F6278" s="198"/>
      <c r="G6278" s="196"/>
      <c r="H6278" s="196"/>
      <c r="I6278" s="196"/>
      <c r="J6278" s="196"/>
      <c r="K6278" s="196"/>
      <c r="L6278" s="197"/>
    </row>
    <row r="6279" spans="6:12">
      <c r="F6279" s="198"/>
      <c r="G6279" s="196"/>
      <c r="H6279" s="196"/>
      <c r="I6279" s="196"/>
      <c r="J6279" s="196"/>
      <c r="K6279" s="196"/>
      <c r="L6279" s="197"/>
    </row>
    <row r="6280" spans="6:12">
      <c r="F6280" s="198"/>
      <c r="G6280" s="196"/>
      <c r="H6280" s="196"/>
      <c r="I6280" s="196"/>
      <c r="J6280" s="196"/>
      <c r="K6280" s="196"/>
      <c r="L6280" s="197"/>
    </row>
    <row r="6281" spans="6:12">
      <c r="F6281" s="198"/>
      <c r="G6281" s="196"/>
      <c r="H6281" s="196"/>
      <c r="I6281" s="196"/>
      <c r="J6281" s="196"/>
      <c r="K6281" s="196"/>
      <c r="L6281" s="197"/>
    </row>
    <row r="6282" spans="6:12">
      <c r="F6282" s="198"/>
      <c r="G6282" s="196"/>
      <c r="H6282" s="196"/>
      <c r="I6282" s="196"/>
      <c r="J6282" s="196"/>
      <c r="K6282" s="196"/>
      <c r="L6282" s="197"/>
    </row>
    <row r="6283" spans="6:12">
      <c r="F6283" s="198"/>
      <c r="G6283" s="196"/>
      <c r="H6283" s="196"/>
      <c r="I6283" s="196"/>
      <c r="J6283" s="196"/>
      <c r="K6283" s="196"/>
      <c r="L6283" s="197"/>
    </row>
    <row r="6284" spans="6:12">
      <c r="F6284" s="198"/>
      <c r="G6284" s="196"/>
      <c r="H6284" s="196"/>
      <c r="I6284" s="196"/>
      <c r="J6284" s="196"/>
      <c r="K6284" s="196"/>
      <c r="L6284" s="197"/>
    </row>
    <row r="6285" spans="6:12">
      <c r="F6285" s="198"/>
      <c r="G6285" s="196"/>
      <c r="H6285" s="196"/>
      <c r="I6285" s="196"/>
      <c r="J6285" s="196"/>
      <c r="K6285" s="196"/>
      <c r="L6285" s="197"/>
    </row>
    <row r="6286" spans="6:12">
      <c r="F6286" s="198"/>
      <c r="G6286" s="196"/>
      <c r="H6286" s="196"/>
      <c r="I6286" s="196"/>
      <c r="J6286" s="196"/>
      <c r="K6286" s="196"/>
      <c r="L6286" s="197"/>
    </row>
    <row r="6287" spans="6:12">
      <c r="F6287" s="198"/>
      <c r="G6287" s="196"/>
      <c r="H6287" s="196"/>
      <c r="I6287" s="196"/>
      <c r="J6287" s="196"/>
      <c r="K6287" s="196"/>
      <c r="L6287" s="197"/>
    </row>
    <row r="6288" spans="6:12">
      <c r="F6288" s="198"/>
      <c r="G6288" s="196"/>
      <c r="H6288" s="196"/>
      <c r="I6288" s="196"/>
      <c r="J6288" s="196"/>
      <c r="K6288" s="196"/>
      <c r="L6288" s="197"/>
    </row>
    <row r="6289" spans="6:12">
      <c r="F6289" s="198"/>
      <c r="G6289" s="196"/>
      <c r="H6289" s="196"/>
      <c r="I6289" s="196"/>
      <c r="J6289" s="196"/>
      <c r="K6289" s="196"/>
      <c r="L6289" s="197"/>
    </row>
    <row r="6290" spans="6:12">
      <c r="F6290" s="198"/>
      <c r="G6290" s="196"/>
      <c r="H6290" s="196"/>
      <c r="I6290" s="196"/>
      <c r="J6290" s="196"/>
      <c r="K6290" s="196"/>
      <c r="L6290" s="197"/>
    </row>
    <row r="6291" spans="6:12">
      <c r="F6291" s="198"/>
      <c r="G6291" s="196"/>
      <c r="H6291" s="196"/>
      <c r="I6291" s="196"/>
      <c r="J6291" s="196"/>
      <c r="K6291" s="196"/>
      <c r="L6291" s="197"/>
    </row>
    <row r="6292" spans="6:12">
      <c r="F6292" s="198"/>
      <c r="G6292" s="196"/>
      <c r="H6292" s="196"/>
      <c r="I6292" s="196"/>
      <c r="J6292" s="196"/>
      <c r="K6292" s="196"/>
      <c r="L6292" s="197"/>
    </row>
    <row r="6293" spans="6:12">
      <c r="F6293" s="198"/>
      <c r="G6293" s="196"/>
      <c r="H6293" s="196"/>
      <c r="I6293" s="196"/>
      <c r="J6293" s="196"/>
      <c r="K6293" s="196"/>
      <c r="L6293" s="197"/>
    </row>
    <row r="6294" spans="6:12">
      <c r="F6294" s="198"/>
      <c r="G6294" s="196"/>
      <c r="H6294" s="196"/>
      <c r="I6294" s="196"/>
      <c r="J6294" s="196"/>
      <c r="K6294" s="196"/>
      <c r="L6294" s="197"/>
    </row>
    <row r="6295" spans="6:12">
      <c r="F6295" s="198"/>
      <c r="G6295" s="196"/>
      <c r="H6295" s="196"/>
      <c r="I6295" s="196"/>
      <c r="J6295" s="196"/>
      <c r="K6295" s="196"/>
      <c r="L6295" s="197"/>
    </row>
    <row r="6296" spans="6:12">
      <c r="F6296" s="198"/>
      <c r="G6296" s="196"/>
      <c r="H6296" s="196"/>
      <c r="I6296" s="196"/>
      <c r="J6296" s="196"/>
      <c r="K6296" s="196"/>
      <c r="L6296" s="197"/>
    </row>
    <row r="6297" spans="6:12">
      <c r="F6297" s="198"/>
      <c r="G6297" s="196"/>
      <c r="H6297" s="196"/>
      <c r="I6297" s="196"/>
      <c r="J6297" s="196"/>
      <c r="K6297" s="196"/>
      <c r="L6297" s="197"/>
    </row>
    <row r="6298" spans="6:12">
      <c r="F6298" s="198"/>
      <c r="G6298" s="196"/>
      <c r="H6298" s="196"/>
      <c r="I6298" s="196"/>
      <c r="J6298" s="196"/>
      <c r="K6298" s="196"/>
      <c r="L6298" s="197"/>
    </row>
    <row r="6299" spans="6:12">
      <c r="F6299" s="198"/>
      <c r="G6299" s="196"/>
      <c r="H6299" s="196"/>
      <c r="I6299" s="196"/>
      <c r="J6299" s="196"/>
      <c r="K6299" s="196"/>
      <c r="L6299" s="197"/>
    </row>
    <row r="6300" spans="6:12">
      <c r="F6300" s="198"/>
      <c r="G6300" s="196"/>
      <c r="H6300" s="196"/>
      <c r="I6300" s="196"/>
      <c r="J6300" s="196"/>
      <c r="K6300" s="196"/>
      <c r="L6300" s="197"/>
    </row>
    <row r="6301" spans="6:12">
      <c r="F6301" s="198"/>
      <c r="G6301" s="196"/>
      <c r="H6301" s="196"/>
      <c r="I6301" s="196"/>
      <c r="J6301" s="196"/>
      <c r="K6301" s="196"/>
      <c r="L6301" s="197"/>
    </row>
    <row r="6302" spans="6:12">
      <c r="F6302" s="198"/>
      <c r="G6302" s="196"/>
      <c r="H6302" s="196"/>
      <c r="I6302" s="196"/>
      <c r="J6302" s="196"/>
      <c r="K6302" s="196"/>
      <c r="L6302" s="197"/>
    </row>
    <row r="6303" spans="6:12">
      <c r="F6303" s="198"/>
      <c r="G6303" s="196"/>
      <c r="H6303" s="196"/>
      <c r="I6303" s="196"/>
      <c r="J6303" s="196"/>
      <c r="K6303" s="196"/>
      <c r="L6303" s="197"/>
    </row>
    <row r="6304" spans="6:12">
      <c r="F6304" s="198"/>
      <c r="G6304" s="196"/>
      <c r="H6304" s="196"/>
      <c r="I6304" s="196"/>
      <c r="J6304" s="196"/>
      <c r="K6304" s="196"/>
      <c r="L6304" s="197"/>
    </row>
    <row r="6305" spans="6:12">
      <c r="F6305" s="198"/>
      <c r="G6305" s="196"/>
      <c r="H6305" s="196"/>
      <c r="I6305" s="196"/>
      <c r="J6305" s="196"/>
      <c r="K6305" s="196"/>
      <c r="L6305" s="197"/>
    </row>
    <row r="6306" spans="6:12">
      <c r="F6306" s="198"/>
      <c r="G6306" s="196"/>
      <c r="H6306" s="196"/>
      <c r="I6306" s="196"/>
      <c r="J6306" s="196"/>
      <c r="K6306" s="196"/>
      <c r="L6306" s="197"/>
    </row>
    <row r="6307" spans="6:12">
      <c r="F6307" s="198"/>
      <c r="G6307" s="196"/>
      <c r="H6307" s="196"/>
      <c r="I6307" s="196"/>
      <c r="J6307" s="196"/>
      <c r="K6307" s="196"/>
      <c r="L6307" s="197"/>
    </row>
    <row r="6308" spans="6:12">
      <c r="F6308" s="198"/>
      <c r="G6308" s="196"/>
      <c r="H6308" s="196"/>
      <c r="I6308" s="196"/>
      <c r="J6308" s="196"/>
      <c r="K6308" s="196"/>
      <c r="L6308" s="197"/>
    </row>
    <row r="6309" spans="6:12">
      <c r="F6309" s="198"/>
      <c r="G6309" s="196"/>
      <c r="H6309" s="196"/>
      <c r="I6309" s="196"/>
      <c r="J6309" s="196"/>
      <c r="K6309" s="196"/>
      <c r="L6309" s="197"/>
    </row>
    <row r="6310" spans="6:12">
      <c r="F6310" s="198"/>
      <c r="G6310" s="196"/>
      <c r="H6310" s="196"/>
      <c r="I6310" s="196"/>
      <c r="J6310" s="196"/>
      <c r="K6310" s="196"/>
      <c r="L6310" s="197"/>
    </row>
    <row r="6311" spans="6:12">
      <c r="F6311" s="198"/>
      <c r="G6311" s="196"/>
      <c r="H6311" s="196"/>
      <c r="I6311" s="196"/>
      <c r="J6311" s="196"/>
      <c r="K6311" s="196"/>
      <c r="L6311" s="197"/>
    </row>
    <row r="6312" spans="6:12">
      <c r="F6312" s="198"/>
      <c r="G6312" s="196"/>
      <c r="H6312" s="196"/>
      <c r="I6312" s="196"/>
      <c r="J6312" s="196"/>
      <c r="K6312" s="196"/>
      <c r="L6312" s="197"/>
    </row>
    <row r="6313" spans="6:12">
      <c r="F6313" s="198"/>
      <c r="G6313" s="196"/>
      <c r="H6313" s="196"/>
      <c r="I6313" s="196"/>
      <c r="J6313" s="196"/>
      <c r="K6313" s="196"/>
      <c r="L6313" s="197"/>
    </row>
    <row r="6314" spans="6:12">
      <c r="F6314" s="198"/>
      <c r="G6314" s="196"/>
      <c r="H6314" s="196"/>
      <c r="I6314" s="196"/>
      <c r="J6314" s="196"/>
      <c r="K6314" s="196"/>
      <c r="L6314" s="197"/>
    </row>
    <row r="6315" spans="6:12">
      <c r="F6315" s="198"/>
      <c r="G6315" s="196"/>
      <c r="H6315" s="196"/>
      <c r="I6315" s="196"/>
      <c r="J6315" s="196"/>
      <c r="K6315" s="196"/>
      <c r="L6315" s="197"/>
    </row>
    <row r="6316" spans="6:12">
      <c r="F6316" s="198"/>
      <c r="G6316" s="196"/>
      <c r="H6316" s="196"/>
      <c r="I6316" s="196"/>
      <c r="J6316" s="196"/>
      <c r="K6316" s="196"/>
      <c r="L6316" s="197"/>
    </row>
    <row r="6317" spans="6:12">
      <c r="F6317" s="198"/>
      <c r="G6317" s="196"/>
      <c r="H6317" s="196"/>
      <c r="I6317" s="196"/>
      <c r="J6317" s="196"/>
      <c r="K6317" s="196"/>
      <c r="L6317" s="197"/>
    </row>
    <row r="6318" spans="6:12">
      <c r="F6318" s="198"/>
      <c r="G6318" s="196"/>
      <c r="H6318" s="196"/>
      <c r="I6318" s="196"/>
      <c r="J6318" s="196"/>
      <c r="K6318" s="196"/>
      <c r="L6318" s="197"/>
    </row>
    <row r="6319" spans="6:12">
      <c r="F6319" s="198"/>
      <c r="G6319" s="196"/>
      <c r="H6319" s="196"/>
      <c r="I6319" s="196"/>
      <c r="J6319" s="196"/>
      <c r="K6319" s="196"/>
      <c r="L6319" s="197"/>
    </row>
    <row r="6320" spans="6:12">
      <c r="F6320" s="198"/>
      <c r="G6320" s="196"/>
      <c r="H6320" s="196"/>
      <c r="I6320" s="196"/>
      <c r="J6320" s="196"/>
      <c r="K6320" s="196"/>
      <c r="L6320" s="197"/>
    </row>
    <row r="6321" spans="6:12">
      <c r="F6321" s="198"/>
      <c r="G6321" s="196"/>
      <c r="H6321" s="196"/>
      <c r="I6321" s="196"/>
      <c r="J6321" s="196"/>
      <c r="K6321" s="196"/>
      <c r="L6321" s="197"/>
    </row>
    <row r="6322" spans="6:12">
      <c r="F6322" s="198"/>
      <c r="G6322" s="196"/>
      <c r="H6322" s="196"/>
      <c r="I6322" s="196"/>
      <c r="J6322" s="196"/>
      <c r="K6322" s="196"/>
      <c r="L6322" s="197"/>
    </row>
    <row r="6323" spans="6:12">
      <c r="F6323" s="198"/>
      <c r="G6323" s="196"/>
      <c r="H6323" s="196"/>
      <c r="I6323" s="196"/>
      <c r="J6323" s="196"/>
      <c r="K6323" s="196"/>
      <c r="L6323" s="197"/>
    </row>
    <row r="6324" spans="6:12">
      <c r="F6324" s="198"/>
      <c r="G6324" s="196"/>
      <c r="H6324" s="196"/>
      <c r="I6324" s="196"/>
      <c r="J6324" s="196"/>
      <c r="K6324" s="196"/>
      <c r="L6324" s="197"/>
    </row>
    <row r="6325" spans="6:12">
      <c r="F6325" s="198"/>
      <c r="G6325" s="196"/>
      <c r="H6325" s="196"/>
      <c r="I6325" s="196"/>
      <c r="J6325" s="196"/>
      <c r="K6325" s="196"/>
      <c r="L6325" s="197"/>
    </row>
    <row r="6326" spans="6:12">
      <c r="F6326" s="198"/>
      <c r="G6326" s="196"/>
      <c r="H6326" s="196"/>
      <c r="I6326" s="196"/>
      <c r="J6326" s="196"/>
      <c r="K6326" s="196"/>
      <c r="L6326" s="197"/>
    </row>
    <row r="6327" spans="6:12">
      <c r="F6327" s="198"/>
      <c r="G6327" s="196"/>
      <c r="H6327" s="196"/>
      <c r="I6327" s="196"/>
      <c r="J6327" s="196"/>
      <c r="K6327" s="196"/>
      <c r="L6327" s="197"/>
    </row>
    <row r="6328" spans="6:12">
      <c r="F6328" s="198"/>
      <c r="G6328" s="196"/>
      <c r="H6328" s="196"/>
      <c r="I6328" s="196"/>
      <c r="J6328" s="196"/>
      <c r="K6328" s="196"/>
      <c r="L6328" s="197"/>
    </row>
    <row r="6329" spans="6:12">
      <c r="F6329" s="198"/>
      <c r="G6329" s="196"/>
      <c r="H6329" s="196"/>
      <c r="I6329" s="196"/>
      <c r="J6329" s="196"/>
      <c r="K6329" s="196"/>
      <c r="L6329" s="197"/>
    </row>
    <row r="6330" spans="6:12">
      <c r="F6330" s="198"/>
      <c r="G6330" s="196"/>
      <c r="H6330" s="196"/>
      <c r="I6330" s="196"/>
      <c r="J6330" s="196"/>
      <c r="K6330" s="196"/>
      <c r="L6330" s="197"/>
    </row>
    <row r="6331" spans="6:12">
      <c r="F6331" s="198"/>
      <c r="G6331" s="196"/>
      <c r="H6331" s="196"/>
      <c r="I6331" s="196"/>
      <c r="J6331" s="196"/>
      <c r="K6331" s="196"/>
      <c r="L6331" s="197"/>
    </row>
    <row r="6332" spans="6:12">
      <c r="F6332" s="198"/>
      <c r="G6332" s="196"/>
      <c r="H6332" s="196"/>
      <c r="I6332" s="196"/>
      <c r="J6332" s="196"/>
      <c r="K6332" s="196"/>
      <c r="L6332" s="197"/>
    </row>
    <row r="6333" spans="6:12">
      <c r="F6333" s="198"/>
      <c r="G6333" s="196"/>
      <c r="H6333" s="196"/>
      <c r="I6333" s="196"/>
      <c r="J6333" s="196"/>
      <c r="K6333" s="196"/>
      <c r="L6333" s="197"/>
    </row>
    <row r="6334" spans="6:12">
      <c r="F6334" s="198"/>
      <c r="G6334" s="196"/>
      <c r="H6334" s="196"/>
      <c r="I6334" s="196"/>
      <c r="J6334" s="196"/>
      <c r="K6334" s="196"/>
      <c r="L6334" s="197"/>
    </row>
    <row r="6335" spans="6:12">
      <c r="F6335" s="198"/>
      <c r="G6335" s="196"/>
      <c r="H6335" s="196"/>
      <c r="I6335" s="196"/>
      <c r="J6335" s="196"/>
      <c r="K6335" s="196"/>
      <c r="L6335" s="197"/>
    </row>
    <row r="6336" spans="6:12">
      <c r="F6336" s="198"/>
      <c r="G6336" s="196"/>
      <c r="H6336" s="196"/>
      <c r="I6336" s="196"/>
      <c r="J6336" s="196"/>
      <c r="K6336" s="196"/>
      <c r="L6336" s="197"/>
    </row>
    <row r="6337" spans="6:12">
      <c r="F6337" s="198"/>
      <c r="G6337" s="196"/>
      <c r="H6337" s="196"/>
      <c r="I6337" s="196"/>
      <c r="J6337" s="196"/>
      <c r="K6337" s="196"/>
      <c r="L6337" s="197"/>
    </row>
    <row r="6338" spans="6:12">
      <c r="F6338" s="198"/>
      <c r="G6338" s="196"/>
      <c r="H6338" s="196"/>
      <c r="I6338" s="196"/>
      <c r="J6338" s="196"/>
      <c r="K6338" s="196"/>
      <c r="L6338" s="197"/>
    </row>
    <row r="6339" spans="6:12">
      <c r="F6339" s="198"/>
      <c r="G6339" s="196"/>
      <c r="H6339" s="196"/>
      <c r="I6339" s="196"/>
      <c r="J6339" s="196"/>
      <c r="K6339" s="196"/>
      <c r="L6339" s="197"/>
    </row>
    <row r="6340" spans="6:12">
      <c r="F6340" s="198"/>
      <c r="G6340" s="196"/>
      <c r="H6340" s="196"/>
      <c r="I6340" s="196"/>
      <c r="J6340" s="196"/>
      <c r="K6340" s="196"/>
      <c r="L6340" s="197"/>
    </row>
    <row r="6341" spans="6:12">
      <c r="F6341" s="198"/>
      <c r="G6341" s="196"/>
      <c r="H6341" s="196"/>
      <c r="I6341" s="196"/>
      <c r="J6341" s="196"/>
      <c r="K6341" s="196"/>
      <c r="L6341" s="197"/>
    </row>
    <row r="6342" spans="6:12">
      <c r="F6342" s="198"/>
      <c r="G6342" s="196"/>
      <c r="H6342" s="196"/>
      <c r="I6342" s="196"/>
      <c r="J6342" s="196"/>
      <c r="K6342" s="196"/>
      <c r="L6342" s="197"/>
    </row>
    <row r="6343" spans="6:12">
      <c r="F6343" s="198"/>
      <c r="G6343" s="196"/>
      <c r="H6343" s="196"/>
      <c r="I6343" s="196"/>
      <c r="J6343" s="196"/>
      <c r="K6343" s="196"/>
      <c r="L6343" s="197"/>
    </row>
    <row r="6344" spans="6:12">
      <c r="F6344" s="198"/>
      <c r="G6344" s="196"/>
      <c r="H6344" s="196"/>
      <c r="I6344" s="196"/>
      <c r="J6344" s="196"/>
      <c r="K6344" s="196"/>
      <c r="L6344" s="197"/>
    </row>
    <row r="6345" spans="6:12">
      <c r="F6345" s="198"/>
      <c r="G6345" s="196"/>
      <c r="H6345" s="196"/>
      <c r="I6345" s="196"/>
      <c r="J6345" s="196"/>
      <c r="K6345" s="196"/>
      <c r="L6345" s="197"/>
    </row>
    <row r="6346" spans="6:12">
      <c r="F6346" s="198"/>
      <c r="G6346" s="196"/>
      <c r="H6346" s="196"/>
      <c r="I6346" s="196"/>
      <c r="J6346" s="196"/>
      <c r="K6346" s="196"/>
      <c r="L6346" s="197"/>
    </row>
    <row r="6347" spans="6:12">
      <c r="F6347" s="198"/>
      <c r="G6347" s="196"/>
      <c r="H6347" s="196"/>
      <c r="I6347" s="196"/>
      <c r="J6347" s="196"/>
      <c r="K6347" s="196"/>
      <c r="L6347" s="197"/>
    </row>
    <row r="6348" spans="6:12">
      <c r="F6348" s="198"/>
      <c r="G6348" s="196"/>
      <c r="H6348" s="196"/>
      <c r="I6348" s="196"/>
      <c r="J6348" s="196"/>
      <c r="K6348" s="196"/>
      <c r="L6348" s="197"/>
    </row>
    <row r="6349" spans="6:12">
      <c r="F6349" s="198"/>
      <c r="G6349" s="196"/>
      <c r="H6349" s="196"/>
      <c r="I6349" s="196"/>
      <c r="J6349" s="196"/>
      <c r="K6349" s="196"/>
      <c r="L6349" s="197"/>
    </row>
    <row r="6350" spans="6:12">
      <c r="F6350" s="198"/>
      <c r="G6350" s="196"/>
      <c r="H6350" s="196"/>
      <c r="I6350" s="196"/>
      <c r="J6350" s="196"/>
      <c r="K6350" s="196"/>
      <c r="L6350" s="197"/>
    </row>
    <row r="6351" spans="6:12">
      <c r="F6351" s="198"/>
      <c r="G6351" s="196"/>
      <c r="H6351" s="196"/>
      <c r="I6351" s="196"/>
      <c r="J6351" s="196"/>
      <c r="K6351" s="196"/>
      <c r="L6351" s="197"/>
    </row>
    <row r="6352" spans="6:12">
      <c r="F6352" s="198"/>
      <c r="G6352" s="196"/>
      <c r="H6352" s="196"/>
      <c r="I6352" s="196"/>
      <c r="J6352" s="196"/>
      <c r="K6352" s="196"/>
      <c r="L6352" s="197"/>
    </row>
    <row r="6353" spans="6:12">
      <c r="F6353" s="198"/>
      <c r="G6353" s="196"/>
      <c r="H6353" s="196"/>
      <c r="I6353" s="196"/>
      <c r="J6353" s="196"/>
      <c r="K6353" s="196"/>
      <c r="L6353" s="197"/>
    </row>
    <row r="6354" spans="6:12">
      <c r="F6354" s="198"/>
      <c r="G6354" s="196"/>
      <c r="H6354" s="196"/>
      <c r="I6354" s="196"/>
      <c r="J6354" s="196"/>
      <c r="K6354" s="196"/>
      <c r="L6354" s="197"/>
    </row>
    <row r="6355" spans="6:12">
      <c r="F6355" s="198"/>
      <c r="G6355" s="196"/>
      <c r="H6355" s="196"/>
      <c r="I6355" s="196"/>
      <c r="J6355" s="196"/>
      <c r="K6355" s="196"/>
      <c r="L6355" s="197"/>
    </row>
    <row r="6356" spans="6:12">
      <c r="F6356" s="198"/>
      <c r="G6356" s="196"/>
      <c r="H6356" s="196"/>
      <c r="I6356" s="196"/>
      <c r="J6356" s="196"/>
      <c r="K6356" s="196"/>
      <c r="L6356" s="197"/>
    </row>
    <row r="6357" spans="6:12">
      <c r="F6357" s="198"/>
      <c r="G6357" s="196"/>
      <c r="H6357" s="196"/>
      <c r="I6357" s="196"/>
      <c r="J6357" s="196"/>
      <c r="K6357" s="196"/>
      <c r="L6357" s="197"/>
    </row>
    <row r="6358" spans="6:12">
      <c r="F6358" s="198"/>
      <c r="G6358" s="196"/>
      <c r="H6358" s="196"/>
      <c r="I6358" s="196"/>
      <c r="J6358" s="196"/>
      <c r="K6358" s="196"/>
      <c r="L6358" s="197"/>
    </row>
    <row r="6359" spans="6:12">
      <c r="F6359" s="198"/>
      <c r="G6359" s="196"/>
      <c r="H6359" s="196"/>
      <c r="I6359" s="196"/>
      <c r="J6359" s="196"/>
      <c r="K6359" s="196"/>
      <c r="L6359" s="197"/>
    </row>
    <row r="6360" spans="6:12">
      <c r="F6360" s="198"/>
      <c r="G6360" s="196"/>
      <c r="H6360" s="196"/>
      <c r="I6360" s="196"/>
      <c r="J6360" s="196"/>
      <c r="K6360" s="196"/>
      <c r="L6360" s="197"/>
    </row>
    <row r="6361" spans="6:12">
      <c r="F6361" s="198"/>
      <c r="G6361" s="196"/>
      <c r="H6361" s="196"/>
      <c r="I6361" s="196"/>
      <c r="J6361" s="196"/>
      <c r="K6361" s="196"/>
      <c r="L6361" s="197"/>
    </row>
    <row r="6362" spans="6:12">
      <c r="F6362" s="198"/>
      <c r="G6362" s="196"/>
      <c r="H6362" s="196"/>
      <c r="I6362" s="196"/>
      <c r="J6362" s="196"/>
      <c r="K6362" s="196"/>
      <c r="L6362" s="197"/>
    </row>
    <row r="6363" spans="6:12">
      <c r="F6363" s="198"/>
      <c r="G6363" s="196"/>
      <c r="H6363" s="196"/>
      <c r="I6363" s="196"/>
      <c r="J6363" s="196"/>
      <c r="K6363" s="196"/>
      <c r="L6363" s="197"/>
    </row>
    <row r="6364" spans="6:12">
      <c r="F6364" s="198"/>
      <c r="G6364" s="196"/>
      <c r="H6364" s="196"/>
      <c r="I6364" s="196"/>
      <c r="J6364" s="196"/>
      <c r="K6364" s="196"/>
      <c r="L6364" s="197"/>
    </row>
    <row r="6365" spans="6:12">
      <c r="F6365" s="198"/>
      <c r="G6365" s="196"/>
      <c r="H6365" s="196"/>
      <c r="I6365" s="196"/>
      <c r="J6365" s="196"/>
      <c r="K6365" s="196"/>
      <c r="L6365" s="197"/>
    </row>
    <row r="6366" spans="6:12">
      <c r="F6366" s="198"/>
      <c r="G6366" s="196"/>
      <c r="H6366" s="196"/>
      <c r="I6366" s="196"/>
      <c r="J6366" s="196"/>
      <c r="K6366" s="196"/>
      <c r="L6366" s="197"/>
    </row>
    <row r="6367" spans="6:12">
      <c r="F6367" s="198"/>
      <c r="G6367" s="196"/>
      <c r="H6367" s="196"/>
      <c r="I6367" s="196"/>
      <c r="J6367" s="196"/>
      <c r="K6367" s="196"/>
      <c r="L6367" s="197"/>
    </row>
    <row r="6368" spans="6:12">
      <c r="F6368" s="198"/>
      <c r="G6368" s="196"/>
      <c r="H6368" s="196"/>
      <c r="I6368" s="196"/>
      <c r="J6368" s="196"/>
      <c r="K6368" s="196"/>
      <c r="L6368" s="197"/>
    </row>
    <row r="6369" spans="6:12">
      <c r="F6369" s="198"/>
      <c r="G6369" s="196"/>
      <c r="H6369" s="196"/>
      <c r="I6369" s="196"/>
      <c r="J6369" s="196"/>
      <c r="K6369" s="196"/>
      <c r="L6369" s="197"/>
    </row>
    <row r="6370" spans="6:12">
      <c r="F6370" s="198"/>
      <c r="G6370" s="196"/>
      <c r="H6370" s="196"/>
      <c r="I6370" s="196"/>
      <c r="J6370" s="196"/>
      <c r="K6370" s="196"/>
      <c r="L6370" s="197"/>
    </row>
    <row r="6371" spans="6:12">
      <c r="F6371" s="198"/>
      <c r="G6371" s="196"/>
      <c r="H6371" s="196"/>
      <c r="I6371" s="196"/>
      <c r="J6371" s="196"/>
      <c r="K6371" s="196"/>
      <c r="L6371" s="197"/>
    </row>
    <row r="6372" spans="6:12">
      <c r="F6372" s="198"/>
      <c r="G6372" s="196"/>
      <c r="H6372" s="196"/>
      <c r="I6372" s="196"/>
      <c r="J6372" s="196"/>
      <c r="K6372" s="196"/>
      <c r="L6372" s="197"/>
    </row>
    <row r="6373" spans="6:12">
      <c r="F6373" s="198"/>
      <c r="G6373" s="196"/>
      <c r="H6373" s="196"/>
      <c r="I6373" s="196"/>
      <c r="J6373" s="196"/>
      <c r="K6373" s="196"/>
      <c r="L6373" s="197"/>
    </row>
    <row r="6374" spans="6:12">
      <c r="F6374" s="198"/>
      <c r="G6374" s="196"/>
      <c r="H6374" s="196"/>
      <c r="I6374" s="196"/>
      <c r="J6374" s="196"/>
      <c r="K6374" s="196"/>
      <c r="L6374" s="197"/>
    </row>
    <row r="6375" spans="6:12">
      <c r="F6375" s="198"/>
      <c r="G6375" s="196"/>
      <c r="H6375" s="196"/>
      <c r="I6375" s="196"/>
      <c r="J6375" s="196"/>
      <c r="K6375" s="196"/>
      <c r="L6375" s="197"/>
    </row>
    <row r="6376" spans="6:12">
      <c r="F6376" s="198"/>
      <c r="G6376" s="196"/>
      <c r="H6376" s="196"/>
      <c r="I6376" s="196"/>
      <c r="J6376" s="196"/>
      <c r="K6376" s="196"/>
      <c r="L6376" s="197"/>
    </row>
    <row r="6377" spans="6:12">
      <c r="F6377" s="198"/>
      <c r="G6377" s="196"/>
      <c r="H6377" s="196"/>
      <c r="I6377" s="196"/>
      <c r="J6377" s="196"/>
      <c r="K6377" s="196"/>
      <c r="L6377" s="197"/>
    </row>
    <row r="6378" spans="6:12">
      <c r="F6378" s="198"/>
      <c r="G6378" s="196"/>
      <c r="H6378" s="196"/>
      <c r="I6378" s="196"/>
      <c r="J6378" s="196"/>
      <c r="K6378" s="196"/>
      <c r="L6378" s="197"/>
    </row>
    <row r="6379" spans="6:12">
      <c r="F6379" s="198"/>
      <c r="G6379" s="196"/>
      <c r="H6379" s="196"/>
      <c r="I6379" s="196"/>
      <c r="J6379" s="196"/>
      <c r="K6379" s="196"/>
      <c r="L6379" s="197"/>
    </row>
    <row r="6380" spans="6:12">
      <c r="F6380" s="198"/>
      <c r="G6380" s="196"/>
      <c r="H6380" s="196"/>
      <c r="I6380" s="196"/>
      <c r="J6380" s="196"/>
      <c r="K6380" s="196"/>
      <c r="L6380" s="197"/>
    </row>
    <row r="6381" spans="6:12">
      <c r="F6381" s="198"/>
      <c r="G6381" s="196"/>
      <c r="H6381" s="196"/>
      <c r="I6381" s="196"/>
      <c r="J6381" s="196"/>
      <c r="K6381" s="196"/>
      <c r="L6381" s="197"/>
    </row>
    <row r="6382" spans="6:12">
      <c r="F6382" s="198"/>
      <c r="G6382" s="196"/>
      <c r="H6382" s="196"/>
      <c r="I6382" s="196"/>
      <c r="J6382" s="196"/>
      <c r="K6382" s="196"/>
      <c r="L6382" s="197"/>
    </row>
    <row r="6383" spans="6:12">
      <c r="F6383" s="198"/>
      <c r="G6383" s="196"/>
      <c r="H6383" s="196"/>
      <c r="I6383" s="196"/>
      <c r="J6383" s="196"/>
      <c r="K6383" s="196"/>
      <c r="L6383" s="197"/>
    </row>
    <row r="6384" spans="6:12">
      <c r="F6384" s="198"/>
      <c r="G6384" s="196"/>
      <c r="H6384" s="196"/>
      <c r="I6384" s="196"/>
      <c r="J6384" s="196"/>
      <c r="K6384" s="196"/>
      <c r="L6384" s="197"/>
    </row>
    <row r="6385" spans="6:12">
      <c r="F6385" s="198"/>
      <c r="G6385" s="196"/>
      <c r="H6385" s="196"/>
      <c r="I6385" s="196"/>
      <c r="J6385" s="196"/>
      <c r="K6385" s="196"/>
      <c r="L6385" s="197"/>
    </row>
    <row r="6386" spans="6:12">
      <c r="F6386" s="198"/>
      <c r="G6386" s="196"/>
      <c r="H6386" s="196"/>
      <c r="I6386" s="196"/>
      <c r="J6386" s="196"/>
      <c r="K6386" s="196"/>
      <c r="L6386" s="197"/>
    </row>
    <row r="6387" spans="6:12">
      <c r="F6387" s="198"/>
      <c r="G6387" s="196"/>
      <c r="H6387" s="196"/>
      <c r="I6387" s="196"/>
      <c r="J6387" s="196"/>
      <c r="K6387" s="196"/>
      <c r="L6387" s="197"/>
    </row>
    <row r="6388" spans="6:12">
      <c r="F6388" s="198"/>
      <c r="G6388" s="196"/>
      <c r="H6388" s="196"/>
      <c r="I6388" s="196"/>
      <c r="J6388" s="196"/>
      <c r="K6388" s="196"/>
      <c r="L6388" s="197"/>
    </row>
    <row r="6389" spans="6:12">
      <c r="F6389" s="198"/>
      <c r="G6389" s="196"/>
      <c r="H6389" s="196"/>
      <c r="I6389" s="196"/>
      <c r="J6389" s="196"/>
      <c r="K6389" s="196"/>
      <c r="L6389" s="197"/>
    </row>
    <row r="6390" spans="6:12">
      <c r="F6390" s="198"/>
      <c r="G6390" s="196"/>
      <c r="H6390" s="196"/>
      <c r="I6390" s="196"/>
      <c r="J6390" s="196"/>
      <c r="K6390" s="196"/>
      <c r="L6390" s="197"/>
    </row>
    <row r="6391" spans="6:12">
      <c r="F6391" s="198"/>
      <c r="G6391" s="196"/>
      <c r="H6391" s="196"/>
      <c r="I6391" s="196"/>
      <c r="J6391" s="196"/>
      <c r="K6391" s="196"/>
      <c r="L6391" s="197"/>
    </row>
    <row r="6392" spans="6:12">
      <c r="F6392" s="198"/>
      <c r="G6392" s="196"/>
      <c r="H6392" s="196"/>
      <c r="I6392" s="196"/>
      <c r="J6392" s="196"/>
      <c r="K6392" s="196"/>
      <c r="L6392" s="197"/>
    </row>
    <row r="6393" spans="6:12">
      <c r="F6393" s="198"/>
      <c r="G6393" s="196"/>
      <c r="H6393" s="196"/>
      <c r="I6393" s="196"/>
      <c r="J6393" s="196"/>
      <c r="K6393" s="196"/>
      <c r="L6393" s="197"/>
    </row>
    <row r="6394" spans="6:12">
      <c r="F6394" s="198"/>
      <c r="G6394" s="196"/>
      <c r="H6394" s="196"/>
      <c r="I6394" s="196"/>
      <c r="J6394" s="196"/>
      <c r="K6394" s="196"/>
      <c r="L6394" s="197"/>
    </row>
    <row r="6395" spans="6:12">
      <c r="F6395" s="198"/>
      <c r="G6395" s="196"/>
      <c r="H6395" s="196"/>
      <c r="I6395" s="196"/>
      <c r="J6395" s="196"/>
      <c r="K6395" s="196"/>
      <c r="L6395" s="197"/>
    </row>
    <row r="6396" spans="6:12">
      <c r="F6396" s="198"/>
      <c r="G6396" s="196"/>
      <c r="H6396" s="196"/>
      <c r="I6396" s="196"/>
      <c r="J6396" s="196"/>
      <c r="K6396" s="196"/>
      <c r="L6396" s="197"/>
    </row>
    <row r="6397" spans="6:12">
      <c r="F6397" s="198"/>
      <c r="G6397" s="196"/>
      <c r="H6397" s="196"/>
      <c r="I6397" s="196"/>
      <c r="J6397" s="196"/>
      <c r="K6397" s="196"/>
      <c r="L6397" s="197"/>
    </row>
    <row r="6398" spans="6:12">
      <c r="F6398" s="198"/>
      <c r="G6398" s="196"/>
      <c r="H6398" s="196"/>
      <c r="I6398" s="196"/>
      <c r="J6398" s="196"/>
      <c r="K6398" s="196"/>
      <c r="L6398" s="197"/>
    </row>
    <row r="6399" spans="6:12">
      <c r="F6399" s="198"/>
      <c r="G6399" s="196"/>
      <c r="H6399" s="196"/>
      <c r="I6399" s="196"/>
      <c r="J6399" s="196"/>
      <c r="K6399" s="196"/>
      <c r="L6399" s="197"/>
    </row>
    <row r="6400" spans="6:12">
      <c r="F6400" s="198"/>
      <c r="G6400" s="196"/>
      <c r="H6400" s="196"/>
      <c r="I6400" s="196"/>
      <c r="J6400" s="196"/>
      <c r="K6400" s="196"/>
      <c r="L6400" s="197"/>
    </row>
    <row r="6401" spans="6:12">
      <c r="F6401" s="198"/>
      <c r="G6401" s="196"/>
      <c r="H6401" s="196"/>
      <c r="I6401" s="196"/>
      <c r="J6401" s="196"/>
      <c r="K6401" s="196"/>
      <c r="L6401" s="197"/>
    </row>
    <row r="6402" spans="6:12">
      <c r="F6402" s="198"/>
      <c r="G6402" s="196"/>
      <c r="H6402" s="196"/>
      <c r="I6402" s="196"/>
      <c r="J6402" s="196"/>
      <c r="K6402" s="196"/>
      <c r="L6402" s="197"/>
    </row>
    <row r="6403" spans="6:12">
      <c r="F6403" s="198"/>
      <c r="G6403" s="196"/>
      <c r="H6403" s="196"/>
      <c r="I6403" s="196"/>
      <c r="J6403" s="196"/>
      <c r="K6403" s="196"/>
      <c r="L6403" s="197"/>
    </row>
    <row r="6404" spans="6:12">
      <c r="F6404" s="198"/>
      <c r="G6404" s="196"/>
      <c r="H6404" s="196"/>
      <c r="I6404" s="196"/>
      <c r="J6404" s="196"/>
      <c r="K6404" s="196"/>
      <c r="L6404" s="197"/>
    </row>
    <row r="6405" spans="6:12">
      <c r="F6405" s="198"/>
      <c r="G6405" s="196"/>
      <c r="H6405" s="196"/>
      <c r="I6405" s="196"/>
      <c r="J6405" s="196"/>
      <c r="K6405" s="196"/>
      <c r="L6405" s="197"/>
    </row>
    <row r="6406" spans="6:12">
      <c r="F6406" s="198"/>
      <c r="G6406" s="196"/>
      <c r="H6406" s="196"/>
      <c r="I6406" s="196"/>
      <c r="J6406" s="196"/>
      <c r="K6406" s="196"/>
      <c r="L6406" s="197"/>
    </row>
    <row r="6407" spans="6:12">
      <c r="F6407" s="198"/>
      <c r="G6407" s="196"/>
      <c r="H6407" s="196"/>
      <c r="I6407" s="196"/>
      <c r="J6407" s="196"/>
      <c r="K6407" s="196"/>
      <c r="L6407" s="197"/>
    </row>
    <row r="6408" spans="6:12">
      <c r="F6408" s="198"/>
      <c r="G6408" s="196"/>
      <c r="H6408" s="196"/>
      <c r="I6408" s="196"/>
      <c r="J6408" s="196"/>
      <c r="K6408" s="196"/>
      <c r="L6408" s="197"/>
    </row>
    <row r="6409" spans="6:12">
      <c r="F6409" s="198"/>
      <c r="G6409" s="196"/>
      <c r="H6409" s="196"/>
      <c r="I6409" s="196"/>
      <c r="J6409" s="196"/>
      <c r="K6409" s="196"/>
      <c r="L6409" s="197"/>
    </row>
    <row r="6410" spans="6:12">
      <c r="F6410" s="198"/>
      <c r="G6410" s="196"/>
      <c r="H6410" s="196"/>
      <c r="I6410" s="196"/>
      <c r="J6410" s="196"/>
      <c r="K6410" s="196"/>
      <c r="L6410" s="197"/>
    </row>
    <row r="6411" spans="6:12">
      <c r="F6411" s="198"/>
      <c r="G6411" s="196"/>
      <c r="H6411" s="196"/>
      <c r="I6411" s="196"/>
      <c r="J6411" s="196"/>
      <c r="K6411" s="196"/>
      <c r="L6411" s="197"/>
    </row>
    <row r="6412" spans="6:12">
      <c r="F6412" s="198"/>
      <c r="G6412" s="196"/>
      <c r="H6412" s="196"/>
      <c r="I6412" s="196"/>
      <c r="J6412" s="196"/>
      <c r="K6412" s="196"/>
      <c r="L6412" s="197"/>
    </row>
    <row r="6413" spans="6:12">
      <c r="F6413" s="198"/>
      <c r="G6413" s="196"/>
      <c r="H6413" s="196"/>
      <c r="I6413" s="196"/>
      <c r="J6413" s="196"/>
      <c r="K6413" s="196"/>
      <c r="L6413" s="197"/>
    </row>
    <row r="6414" spans="6:12">
      <c r="F6414" s="198"/>
      <c r="G6414" s="196"/>
      <c r="H6414" s="196"/>
      <c r="I6414" s="196"/>
      <c r="J6414" s="196"/>
      <c r="K6414" s="196"/>
      <c r="L6414" s="197"/>
    </row>
    <row r="6415" spans="6:12">
      <c r="F6415" s="198"/>
      <c r="G6415" s="196"/>
      <c r="H6415" s="196"/>
      <c r="I6415" s="196"/>
      <c r="J6415" s="196"/>
      <c r="K6415" s="196"/>
      <c r="L6415" s="197"/>
    </row>
    <row r="6416" spans="6:12">
      <c r="F6416" s="198"/>
      <c r="G6416" s="196"/>
      <c r="H6416" s="196"/>
      <c r="I6416" s="196"/>
      <c r="J6416" s="196"/>
      <c r="K6416" s="196"/>
      <c r="L6416" s="197"/>
    </row>
    <row r="6417" spans="6:12">
      <c r="F6417" s="198"/>
      <c r="G6417" s="196"/>
      <c r="H6417" s="196"/>
      <c r="I6417" s="196"/>
      <c r="J6417" s="196"/>
      <c r="K6417" s="196"/>
      <c r="L6417" s="197"/>
    </row>
    <row r="6418" spans="6:12">
      <c r="F6418" s="198"/>
      <c r="G6418" s="196"/>
      <c r="H6418" s="196"/>
      <c r="I6418" s="196"/>
      <c r="J6418" s="196"/>
      <c r="K6418" s="196"/>
      <c r="L6418" s="197"/>
    </row>
    <row r="6419" spans="6:12">
      <c r="F6419" s="198"/>
      <c r="G6419" s="196"/>
      <c r="H6419" s="196"/>
      <c r="I6419" s="196"/>
      <c r="J6419" s="196"/>
      <c r="K6419" s="196"/>
      <c r="L6419" s="197"/>
    </row>
    <row r="6420" spans="6:12">
      <c r="F6420" s="198"/>
      <c r="G6420" s="196"/>
      <c r="H6420" s="196"/>
      <c r="I6420" s="196"/>
      <c r="J6420" s="196"/>
      <c r="K6420" s="196"/>
      <c r="L6420" s="197"/>
    </row>
    <row r="6421" spans="6:12">
      <c r="F6421" s="198"/>
      <c r="G6421" s="196"/>
      <c r="H6421" s="196"/>
      <c r="I6421" s="196"/>
      <c r="J6421" s="196"/>
      <c r="K6421" s="196"/>
      <c r="L6421" s="197"/>
    </row>
    <row r="6422" spans="6:12">
      <c r="F6422" s="198"/>
      <c r="G6422" s="196"/>
      <c r="H6422" s="196"/>
      <c r="I6422" s="196"/>
      <c r="J6422" s="196"/>
      <c r="K6422" s="196"/>
      <c r="L6422" s="197"/>
    </row>
    <row r="6423" spans="6:12">
      <c r="F6423" s="198"/>
      <c r="G6423" s="196"/>
      <c r="H6423" s="196"/>
      <c r="I6423" s="196"/>
      <c r="J6423" s="196"/>
      <c r="K6423" s="196"/>
      <c r="L6423" s="197"/>
    </row>
    <row r="6424" spans="6:12">
      <c r="F6424" s="198"/>
      <c r="G6424" s="196"/>
      <c r="H6424" s="196"/>
      <c r="I6424" s="196"/>
      <c r="J6424" s="196"/>
      <c r="K6424" s="196"/>
      <c r="L6424" s="197"/>
    </row>
    <row r="6425" spans="6:12">
      <c r="F6425" s="198"/>
      <c r="G6425" s="196"/>
      <c r="H6425" s="196"/>
      <c r="I6425" s="196"/>
      <c r="J6425" s="196"/>
      <c r="K6425" s="196"/>
      <c r="L6425" s="197"/>
    </row>
    <row r="6426" spans="6:12">
      <c r="F6426" s="198"/>
      <c r="G6426" s="196"/>
      <c r="H6426" s="196"/>
      <c r="I6426" s="196"/>
      <c r="J6426" s="196"/>
      <c r="K6426" s="196"/>
      <c r="L6426" s="197"/>
    </row>
    <row r="6427" spans="6:12">
      <c r="F6427" s="198"/>
      <c r="G6427" s="196"/>
      <c r="H6427" s="196"/>
      <c r="I6427" s="196"/>
      <c r="J6427" s="196"/>
      <c r="K6427" s="196"/>
      <c r="L6427" s="197"/>
    </row>
    <row r="6428" spans="6:12">
      <c r="F6428" s="198"/>
      <c r="G6428" s="196"/>
      <c r="H6428" s="196"/>
      <c r="I6428" s="196"/>
      <c r="J6428" s="196"/>
      <c r="K6428" s="196"/>
      <c r="L6428" s="197"/>
    </row>
    <row r="6429" spans="6:12">
      <c r="F6429" s="198"/>
      <c r="G6429" s="196"/>
      <c r="H6429" s="196"/>
      <c r="I6429" s="196"/>
      <c r="J6429" s="196"/>
      <c r="K6429" s="196"/>
      <c r="L6429" s="197"/>
    </row>
    <row r="6430" spans="6:12">
      <c r="F6430" s="198"/>
      <c r="G6430" s="196"/>
      <c r="H6430" s="196"/>
      <c r="I6430" s="196"/>
      <c r="J6430" s="196"/>
      <c r="K6430" s="196"/>
      <c r="L6430" s="197"/>
    </row>
    <row r="6431" spans="6:12">
      <c r="F6431" s="198"/>
      <c r="G6431" s="196"/>
      <c r="H6431" s="196"/>
      <c r="I6431" s="196"/>
      <c r="J6431" s="196"/>
      <c r="K6431" s="196"/>
      <c r="L6431" s="197"/>
    </row>
    <row r="6432" spans="6:12">
      <c r="F6432" s="198"/>
      <c r="G6432" s="196"/>
      <c r="H6432" s="196"/>
      <c r="I6432" s="196"/>
      <c r="J6432" s="196"/>
      <c r="K6432" s="196"/>
      <c r="L6432" s="197"/>
    </row>
    <row r="6433" spans="6:12">
      <c r="F6433" s="198"/>
      <c r="G6433" s="196"/>
      <c r="H6433" s="196"/>
      <c r="I6433" s="196"/>
      <c r="J6433" s="196"/>
      <c r="K6433" s="196"/>
      <c r="L6433" s="197"/>
    </row>
    <row r="6434" spans="6:12">
      <c r="F6434" s="198"/>
      <c r="G6434" s="196"/>
      <c r="H6434" s="196"/>
      <c r="I6434" s="196"/>
      <c r="J6434" s="196"/>
      <c r="K6434" s="196"/>
      <c r="L6434" s="197"/>
    </row>
    <row r="6435" spans="6:12">
      <c r="F6435" s="198"/>
      <c r="G6435" s="196"/>
      <c r="H6435" s="196"/>
      <c r="I6435" s="196"/>
      <c r="J6435" s="196"/>
      <c r="K6435" s="196"/>
      <c r="L6435" s="197"/>
    </row>
    <row r="6436" spans="6:12">
      <c r="F6436" s="198"/>
      <c r="G6436" s="196"/>
      <c r="H6436" s="196"/>
      <c r="I6436" s="196"/>
      <c r="J6436" s="196"/>
      <c r="K6436" s="196"/>
      <c r="L6436" s="197"/>
    </row>
    <row r="6437" spans="6:12">
      <c r="F6437" s="198"/>
      <c r="G6437" s="196"/>
      <c r="H6437" s="196"/>
      <c r="I6437" s="196"/>
      <c r="J6437" s="196"/>
      <c r="K6437" s="196"/>
      <c r="L6437" s="197"/>
    </row>
    <row r="6438" spans="6:12">
      <c r="F6438" s="198"/>
      <c r="G6438" s="196"/>
      <c r="H6438" s="196"/>
      <c r="I6438" s="196"/>
      <c r="J6438" s="196"/>
      <c r="K6438" s="196"/>
      <c r="L6438" s="197"/>
    </row>
    <row r="6439" spans="6:12">
      <c r="F6439" s="198"/>
      <c r="G6439" s="196"/>
      <c r="H6439" s="196"/>
      <c r="I6439" s="196"/>
      <c r="J6439" s="196"/>
      <c r="K6439" s="196"/>
      <c r="L6439" s="197"/>
    </row>
    <row r="6440" spans="6:12">
      <c r="F6440" s="198"/>
      <c r="G6440" s="196"/>
      <c r="H6440" s="196"/>
      <c r="I6440" s="196"/>
      <c r="J6440" s="196"/>
      <c r="K6440" s="196"/>
      <c r="L6440" s="197"/>
    </row>
    <row r="6441" spans="6:12">
      <c r="F6441" s="198"/>
      <c r="G6441" s="196"/>
      <c r="H6441" s="196"/>
      <c r="I6441" s="196"/>
      <c r="J6441" s="196"/>
      <c r="K6441" s="196"/>
      <c r="L6441" s="197"/>
    </row>
    <row r="6442" spans="6:12">
      <c r="F6442" s="198"/>
      <c r="G6442" s="196"/>
      <c r="H6442" s="196"/>
      <c r="I6442" s="196"/>
      <c r="J6442" s="196"/>
      <c r="K6442" s="196"/>
      <c r="L6442" s="197"/>
    </row>
    <row r="6443" spans="6:12">
      <c r="F6443" s="198"/>
      <c r="G6443" s="196"/>
      <c r="H6443" s="196"/>
      <c r="I6443" s="196"/>
      <c r="J6443" s="196"/>
      <c r="K6443" s="196"/>
      <c r="L6443" s="197"/>
    </row>
    <row r="6444" spans="6:12">
      <c r="F6444" s="198"/>
      <c r="G6444" s="196"/>
      <c r="H6444" s="196"/>
      <c r="I6444" s="196"/>
      <c r="J6444" s="196"/>
      <c r="K6444" s="196"/>
      <c r="L6444" s="197"/>
    </row>
    <row r="6445" spans="6:12">
      <c r="F6445" s="198"/>
      <c r="G6445" s="196"/>
      <c r="H6445" s="196"/>
      <c r="I6445" s="196"/>
      <c r="J6445" s="196"/>
      <c r="K6445" s="196"/>
      <c r="L6445" s="197"/>
    </row>
    <row r="6446" spans="6:12">
      <c r="F6446" s="198"/>
      <c r="G6446" s="196"/>
      <c r="H6446" s="196"/>
      <c r="I6446" s="196"/>
      <c r="J6446" s="196"/>
      <c r="K6446" s="196"/>
      <c r="L6446" s="197"/>
    </row>
    <row r="6447" spans="6:12">
      <c r="F6447" s="198"/>
      <c r="G6447" s="196"/>
      <c r="H6447" s="196"/>
      <c r="I6447" s="196"/>
      <c r="J6447" s="196"/>
      <c r="K6447" s="196"/>
      <c r="L6447" s="197"/>
    </row>
    <row r="6448" spans="6:12">
      <c r="F6448" s="198"/>
      <c r="G6448" s="196"/>
      <c r="H6448" s="196"/>
      <c r="I6448" s="196"/>
      <c r="J6448" s="196"/>
      <c r="K6448" s="196"/>
      <c r="L6448" s="197"/>
    </row>
    <row r="6449" spans="6:12">
      <c r="F6449" s="198"/>
      <c r="G6449" s="196"/>
      <c r="H6449" s="196"/>
      <c r="I6449" s="196"/>
      <c r="J6449" s="196"/>
      <c r="K6449" s="196"/>
      <c r="L6449" s="197"/>
    </row>
    <row r="6450" spans="6:12">
      <c r="F6450" s="198"/>
      <c r="G6450" s="196"/>
      <c r="H6450" s="196"/>
      <c r="I6450" s="196"/>
      <c r="J6450" s="196"/>
      <c r="K6450" s="196"/>
      <c r="L6450" s="197"/>
    </row>
    <row r="6451" spans="6:12">
      <c r="F6451" s="198"/>
      <c r="G6451" s="196"/>
      <c r="H6451" s="196"/>
      <c r="I6451" s="196"/>
      <c r="J6451" s="196"/>
      <c r="K6451" s="196"/>
      <c r="L6451" s="197"/>
    </row>
    <row r="6452" spans="6:12">
      <c r="F6452" s="198"/>
      <c r="G6452" s="196"/>
      <c r="H6452" s="196"/>
      <c r="I6452" s="196"/>
      <c r="J6452" s="196"/>
      <c r="K6452" s="196"/>
      <c r="L6452" s="197"/>
    </row>
    <row r="6453" spans="6:12">
      <c r="F6453" s="198"/>
      <c r="G6453" s="196"/>
      <c r="H6453" s="196"/>
      <c r="I6453" s="196"/>
      <c r="J6453" s="196"/>
      <c r="K6453" s="196"/>
      <c r="L6453" s="197"/>
    </row>
    <row r="6454" spans="6:12">
      <c r="F6454" s="198"/>
      <c r="G6454" s="196"/>
      <c r="H6454" s="196"/>
      <c r="I6454" s="196"/>
      <c r="J6454" s="196"/>
      <c r="K6454" s="196"/>
      <c r="L6454" s="197"/>
    </row>
    <row r="6455" spans="6:12">
      <c r="F6455" s="198"/>
      <c r="G6455" s="196"/>
      <c r="H6455" s="196"/>
      <c r="I6455" s="196"/>
      <c r="J6455" s="196"/>
      <c r="K6455" s="196"/>
      <c r="L6455" s="197"/>
    </row>
    <row r="6456" spans="6:12">
      <c r="F6456" s="198"/>
      <c r="G6456" s="196"/>
      <c r="H6456" s="196"/>
      <c r="I6456" s="196"/>
      <c r="J6456" s="196"/>
      <c r="K6456" s="196"/>
      <c r="L6456" s="197"/>
    </row>
    <row r="6457" spans="6:12">
      <c r="F6457" s="198"/>
      <c r="G6457" s="196"/>
      <c r="H6457" s="196"/>
      <c r="I6457" s="196"/>
      <c r="J6457" s="196"/>
      <c r="K6457" s="196"/>
      <c r="L6457" s="197"/>
    </row>
    <row r="6458" spans="6:12">
      <c r="F6458" s="198"/>
      <c r="G6458" s="196"/>
      <c r="H6458" s="196"/>
      <c r="I6458" s="196"/>
      <c r="J6458" s="196"/>
      <c r="K6458" s="196"/>
      <c r="L6458" s="197"/>
    </row>
    <row r="6459" spans="6:12">
      <c r="F6459" s="198"/>
      <c r="G6459" s="196"/>
      <c r="H6459" s="196"/>
      <c r="I6459" s="196"/>
      <c r="J6459" s="196"/>
      <c r="K6459" s="196"/>
      <c r="L6459" s="197"/>
    </row>
    <row r="6460" spans="6:12">
      <c r="F6460" s="198"/>
      <c r="G6460" s="196"/>
      <c r="H6460" s="196"/>
      <c r="I6460" s="196"/>
      <c r="J6460" s="196"/>
      <c r="K6460" s="196"/>
      <c r="L6460" s="197"/>
    </row>
    <row r="6461" spans="6:12">
      <c r="F6461" s="198"/>
      <c r="G6461" s="196"/>
      <c r="H6461" s="196"/>
      <c r="I6461" s="196"/>
      <c r="J6461" s="196"/>
      <c r="K6461" s="196"/>
      <c r="L6461" s="197"/>
    </row>
    <row r="6462" spans="6:12">
      <c r="F6462" s="198"/>
      <c r="G6462" s="196"/>
      <c r="H6462" s="196"/>
      <c r="I6462" s="196"/>
      <c r="J6462" s="196"/>
      <c r="K6462" s="196"/>
      <c r="L6462" s="197"/>
    </row>
    <row r="6463" spans="6:12">
      <c r="F6463" s="198"/>
      <c r="G6463" s="196"/>
      <c r="H6463" s="196"/>
      <c r="I6463" s="196"/>
      <c r="J6463" s="196"/>
      <c r="K6463" s="196"/>
      <c r="L6463" s="197"/>
    </row>
    <row r="6464" spans="6:12">
      <c r="F6464" s="198"/>
      <c r="G6464" s="196"/>
      <c r="H6464" s="196"/>
      <c r="I6464" s="196"/>
      <c r="J6464" s="196"/>
      <c r="K6464" s="196"/>
      <c r="L6464" s="197"/>
    </row>
    <row r="6465" spans="6:12">
      <c r="F6465" s="198"/>
      <c r="G6465" s="196"/>
      <c r="H6465" s="196"/>
      <c r="I6465" s="196"/>
      <c r="J6465" s="196"/>
      <c r="K6465" s="196"/>
      <c r="L6465" s="197"/>
    </row>
    <row r="6466" spans="6:12">
      <c r="F6466" s="198"/>
      <c r="G6466" s="196"/>
      <c r="H6466" s="196"/>
      <c r="I6466" s="196"/>
      <c r="J6466" s="196"/>
      <c r="K6466" s="196"/>
      <c r="L6466" s="197"/>
    </row>
    <row r="6467" spans="6:12">
      <c r="F6467" s="198"/>
      <c r="G6467" s="196"/>
      <c r="H6467" s="196"/>
      <c r="I6467" s="196"/>
      <c r="J6467" s="196"/>
      <c r="K6467" s="196"/>
      <c r="L6467" s="197"/>
    </row>
    <row r="6468" spans="6:12">
      <c r="F6468" s="198"/>
      <c r="G6468" s="196"/>
      <c r="H6468" s="196"/>
      <c r="I6468" s="196"/>
      <c r="J6468" s="196"/>
      <c r="K6468" s="196"/>
      <c r="L6468" s="197"/>
    </row>
    <row r="6469" spans="6:12">
      <c r="F6469" s="198"/>
      <c r="G6469" s="196"/>
      <c r="H6469" s="196"/>
      <c r="I6469" s="196"/>
      <c r="J6469" s="196"/>
      <c r="K6469" s="196"/>
      <c r="L6469" s="197"/>
    </row>
    <row r="6470" spans="6:12">
      <c r="F6470" s="198"/>
      <c r="G6470" s="196"/>
      <c r="H6470" s="196"/>
      <c r="I6470" s="196"/>
      <c r="J6470" s="196"/>
      <c r="K6470" s="196"/>
      <c r="L6470" s="197"/>
    </row>
    <row r="6471" spans="6:12">
      <c r="F6471" s="198"/>
      <c r="G6471" s="196"/>
      <c r="H6471" s="196"/>
      <c r="I6471" s="196"/>
      <c r="J6471" s="196"/>
      <c r="K6471" s="196"/>
      <c r="L6471" s="197"/>
    </row>
    <row r="6472" spans="6:12">
      <c r="F6472" s="198"/>
      <c r="G6472" s="196"/>
      <c r="H6472" s="196"/>
      <c r="I6472" s="196"/>
      <c r="J6472" s="196"/>
      <c r="K6472" s="196"/>
      <c r="L6472" s="197"/>
    </row>
    <row r="6473" spans="6:12">
      <c r="F6473" s="198"/>
      <c r="G6473" s="196"/>
      <c r="H6473" s="196"/>
      <c r="I6473" s="196"/>
      <c r="J6473" s="196"/>
      <c r="K6473" s="196"/>
      <c r="L6473" s="197"/>
    </row>
    <row r="6474" spans="6:12">
      <c r="F6474" s="198"/>
      <c r="G6474" s="196"/>
      <c r="H6474" s="196"/>
      <c r="I6474" s="196"/>
      <c r="J6474" s="196"/>
      <c r="K6474" s="196"/>
      <c r="L6474" s="197"/>
    </row>
    <row r="6475" spans="6:12">
      <c r="F6475" s="198"/>
      <c r="G6475" s="196"/>
      <c r="H6475" s="196"/>
      <c r="I6475" s="196"/>
      <c r="J6475" s="196"/>
      <c r="K6475" s="196"/>
      <c r="L6475" s="197"/>
    </row>
    <row r="6476" spans="6:12">
      <c r="F6476" s="198"/>
      <c r="G6476" s="196"/>
      <c r="H6476" s="196"/>
      <c r="I6476" s="196"/>
      <c r="J6476" s="196"/>
      <c r="K6476" s="196"/>
      <c r="L6476" s="197"/>
    </row>
    <row r="6477" spans="6:12">
      <c r="F6477" s="198"/>
      <c r="G6477" s="196"/>
      <c r="H6477" s="196"/>
      <c r="I6477" s="196"/>
      <c r="J6477" s="196"/>
      <c r="K6477" s="196"/>
      <c r="L6477" s="197"/>
    </row>
    <row r="6478" spans="6:12">
      <c r="F6478" s="198"/>
      <c r="G6478" s="196"/>
      <c r="H6478" s="196"/>
      <c r="I6478" s="196"/>
      <c r="J6478" s="196"/>
      <c r="K6478" s="196"/>
      <c r="L6478" s="197"/>
    </row>
    <row r="6479" spans="6:12">
      <c r="F6479" s="198"/>
      <c r="G6479" s="196"/>
      <c r="H6479" s="196"/>
      <c r="I6479" s="196"/>
      <c r="J6479" s="196"/>
      <c r="K6479" s="196"/>
      <c r="L6479" s="197"/>
    </row>
    <row r="6480" spans="6:12">
      <c r="F6480" s="198"/>
      <c r="G6480" s="196"/>
      <c r="H6480" s="196"/>
      <c r="I6480" s="196"/>
      <c r="J6480" s="196"/>
      <c r="K6480" s="196"/>
      <c r="L6480" s="197"/>
    </row>
    <row r="6481" spans="6:12">
      <c r="F6481" s="198"/>
      <c r="G6481" s="196"/>
      <c r="H6481" s="196"/>
      <c r="I6481" s="196"/>
      <c r="J6481" s="196"/>
      <c r="K6481" s="196"/>
      <c r="L6481" s="197"/>
    </row>
    <row r="6482" spans="6:12">
      <c r="F6482" s="198"/>
      <c r="G6482" s="196"/>
      <c r="H6482" s="196"/>
      <c r="I6482" s="196"/>
      <c r="J6482" s="196"/>
      <c r="K6482" s="196"/>
      <c r="L6482" s="197"/>
    </row>
    <row r="6483" spans="6:12">
      <c r="F6483" s="198"/>
      <c r="G6483" s="196"/>
      <c r="H6483" s="196"/>
      <c r="I6483" s="196"/>
      <c r="J6483" s="196"/>
      <c r="K6483" s="196"/>
      <c r="L6483" s="197"/>
    </row>
    <row r="6484" spans="6:12">
      <c r="F6484" s="198"/>
      <c r="G6484" s="196"/>
      <c r="H6484" s="196"/>
      <c r="I6484" s="196"/>
      <c r="J6484" s="196"/>
      <c r="K6484" s="196"/>
      <c r="L6484" s="197"/>
    </row>
    <row r="6485" spans="6:12">
      <c r="F6485" s="198"/>
      <c r="G6485" s="196"/>
      <c r="H6485" s="196"/>
      <c r="I6485" s="196"/>
      <c r="J6485" s="196"/>
      <c r="K6485" s="196"/>
      <c r="L6485" s="197"/>
    </row>
    <row r="6486" spans="6:12">
      <c r="F6486" s="198"/>
      <c r="G6486" s="196"/>
      <c r="H6486" s="196"/>
      <c r="I6486" s="196"/>
      <c r="J6486" s="196"/>
      <c r="K6486" s="196"/>
      <c r="L6486" s="197"/>
    </row>
    <row r="6487" spans="6:12">
      <c r="F6487" s="198"/>
      <c r="G6487" s="196"/>
      <c r="H6487" s="196"/>
      <c r="I6487" s="196"/>
      <c r="J6487" s="196"/>
      <c r="K6487" s="196"/>
      <c r="L6487" s="197"/>
    </row>
    <row r="6488" spans="6:12">
      <c r="F6488" s="198"/>
      <c r="G6488" s="196"/>
      <c r="H6488" s="196"/>
      <c r="I6488" s="196"/>
      <c r="J6488" s="196"/>
      <c r="K6488" s="196"/>
      <c r="L6488" s="197"/>
    </row>
    <row r="6489" spans="6:12">
      <c r="F6489" s="198"/>
      <c r="G6489" s="196"/>
      <c r="H6489" s="196"/>
      <c r="I6489" s="196"/>
      <c r="J6489" s="196"/>
      <c r="K6489" s="196"/>
      <c r="L6489" s="197"/>
    </row>
    <row r="6490" spans="6:12">
      <c r="F6490" s="198"/>
      <c r="G6490" s="196"/>
      <c r="H6490" s="196"/>
      <c r="I6490" s="196"/>
      <c r="J6490" s="196"/>
      <c r="K6490" s="196"/>
      <c r="L6490" s="197"/>
    </row>
    <row r="6491" spans="6:12">
      <c r="F6491" s="198"/>
      <c r="G6491" s="196"/>
      <c r="H6491" s="196"/>
      <c r="I6491" s="196"/>
      <c r="J6491" s="196"/>
      <c r="K6491" s="196"/>
      <c r="L6491" s="197"/>
    </row>
    <row r="6492" spans="6:12">
      <c r="F6492" s="198"/>
      <c r="G6492" s="196"/>
      <c r="H6492" s="196"/>
      <c r="I6492" s="196"/>
      <c r="J6492" s="196"/>
      <c r="K6492" s="196"/>
      <c r="L6492" s="197"/>
    </row>
    <row r="6493" spans="6:12">
      <c r="F6493" s="198"/>
      <c r="G6493" s="196"/>
      <c r="H6493" s="196"/>
      <c r="I6493" s="196"/>
      <c r="J6493" s="196"/>
      <c r="K6493" s="196"/>
      <c r="L6493" s="197"/>
    </row>
    <row r="6494" spans="6:12">
      <c r="F6494" s="198"/>
      <c r="G6494" s="196"/>
      <c r="H6494" s="196"/>
      <c r="I6494" s="196"/>
      <c r="J6494" s="196"/>
      <c r="K6494" s="196"/>
      <c r="L6494" s="197"/>
    </row>
    <row r="6495" spans="6:12">
      <c r="F6495" s="198"/>
      <c r="G6495" s="196"/>
      <c r="H6495" s="196"/>
      <c r="I6495" s="196"/>
      <c r="J6495" s="196"/>
      <c r="K6495" s="196"/>
      <c r="L6495" s="197"/>
    </row>
    <row r="6496" spans="6:12">
      <c r="F6496" s="198"/>
      <c r="G6496" s="196"/>
      <c r="H6496" s="196"/>
      <c r="I6496" s="196"/>
      <c r="J6496" s="196"/>
      <c r="K6496" s="196"/>
      <c r="L6496" s="197"/>
    </row>
    <row r="6497" spans="6:12">
      <c r="F6497" s="198"/>
      <c r="G6497" s="196"/>
      <c r="H6497" s="196"/>
      <c r="I6497" s="196"/>
      <c r="J6497" s="196"/>
      <c r="K6497" s="196"/>
      <c r="L6497" s="197"/>
    </row>
    <row r="6498" spans="6:12">
      <c r="F6498" s="198"/>
      <c r="G6498" s="196"/>
      <c r="H6498" s="196"/>
      <c r="I6498" s="196"/>
      <c r="J6498" s="196"/>
      <c r="K6498" s="196"/>
      <c r="L6498" s="197"/>
    </row>
    <row r="6499" spans="6:12">
      <c r="F6499" s="198"/>
      <c r="G6499" s="196"/>
      <c r="H6499" s="196"/>
      <c r="I6499" s="196"/>
      <c r="J6499" s="196"/>
      <c r="K6499" s="196"/>
      <c r="L6499" s="197"/>
    </row>
    <row r="6500" spans="6:12">
      <c r="F6500" s="198"/>
      <c r="G6500" s="196"/>
      <c r="H6500" s="196"/>
      <c r="I6500" s="196"/>
      <c r="J6500" s="196"/>
      <c r="K6500" s="196"/>
      <c r="L6500" s="197"/>
    </row>
    <row r="6501" spans="6:12">
      <c r="F6501" s="198"/>
      <c r="G6501" s="196"/>
      <c r="H6501" s="196"/>
      <c r="I6501" s="196"/>
      <c r="J6501" s="196"/>
      <c r="K6501" s="196"/>
      <c r="L6501" s="197"/>
    </row>
    <row r="6502" spans="6:12">
      <c r="F6502" s="198"/>
      <c r="G6502" s="196"/>
      <c r="H6502" s="196"/>
      <c r="I6502" s="196"/>
      <c r="J6502" s="196"/>
      <c r="K6502" s="196"/>
      <c r="L6502" s="197"/>
    </row>
    <row r="6503" spans="6:12">
      <c r="F6503" s="198"/>
      <c r="G6503" s="196"/>
      <c r="H6503" s="196"/>
      <c r="I6503" s="196"/>
      <c r="J6503" s="196"/>
      <c r="K6503" s="196"/>
      <c r="L6503" s="197"/>
    </row>
    <row r="6504" spans="6:12">
      <c r="F6504" s="198"/>
      <c r="G6504" s="196"/>
      <c r="H6504" s="196"/>
      <c r="I6504" s="196"/>
      <c r="J6504" s="196"/>
      <c r="K6504" s="196"/>
      <c r="L6504" s="197"/>
    </row>
    <row r="6505" spans="6:12">
      <c r="F6505" s="198"/>
      <c r="G6505" s="196"/>
      <c r="H6505" s="196"/>
      <c r="I6505" s="196"/>
      <c r="J6505" s="196"/>
      <c r="K6505" s="196"/>
      <c r="L6505" s="197"/>
    </row>
    <row r="6506" spans="6:12">
      <c r="F6506" s="198"/>
      <c r="G6506" s="196"/>
      <c r="H6506" s="196"/>
      <c r="I6506" s="196"/>
      <c r="J6506" s="196"/>
      <c r="K6506" s="196"/>
      <c r="L6506" s="197"/>
    </row>
    <row r="6507" spans="6:12">
      <c r="F6507" s="198"/>
      <c r="G6507" s="196"/>
      <c r="H6507" s="196"/>
      <c r="I6507" s="196"/>
      <c r="J6507" s="196"/>
      <c r="K6507" s="196"/>
      <c r="L6507" s="197"/>
    </row>
    <row r="6508" spans="6:12">
      <c r="F6508" s="198"/>
      <c r="G6508" s="196"/>
      <c r="H6508" s="196"/>
      <c r="I6508" s="196"/>
      <c r="J6508" s="196"/>
      <c r="K6508" s="196"/>
      <c r="L6508" s="197"/>
    </row>
    <row r="6509" spans="6:12">
      <c r="F6509" s="198"/>
      <c r="G6509" s="196"/>
      <c r="H6509" s="196"/>
      <c r="I6509" s="196"/>
      <c r="J6509" s="196"/>
      <c r="K6509" s="196"/>
      <c r="L6509" s="197"/>
    </row>
    <row r="6510" spans="6:12">
      <c r="F6510" s="198"/>
      <c r="G6510" s="196"/>
      <c r="H6510" s="196"/>
      <c r="I6510" s="196"/>
      <c r="J6510" s="196"/>
      <c r="K6510" s="196"/>
      <c r="L6510" s="197"/>
    </row>
    <row r="6511" spans="6:12">
      <c r="F6511" s="198"/>
      <c r="G6511" s="196"/>
      <c r="H6511" s="196"/>
      <c r="I6511" s="196"/>
      <c r="J6511" s="196"/>
      <c r="K6511" s="196"/>
      <c r="L6511" s="197"/>
    </row>
    <row r="6512" spans="6:12">
      <c r="F6512" s="198"/>
      <c r="G6512" s="196"/>
      <c r="H6512" s="196"/>
      <c r="I6512" s="196"/>
      <c r="J6512" s="196"/>
      <c r="K6512" s="196"/>
      <c r="L6512" s="197"/>
    </row>
    <row r="6513" spans="6:12">
      <c r="F6513" s="198"/>
      <c r="G6513" s="196"/>
      <c r="H6513" s="196"/>
      <c r="I6513" s="196"/>
      <c r="J6513" s="196"/>
      <c r="K6513" s="196"/>
      <c r="L6513" s="197"/>
    </row>
    <row r="6514" spans="6:12">
      <c r="F6514" s="198"/>
      <c r="G6514" s="196"/>
      <c r="H6514" s="196"/>
      <c r="I6514" s="196"/>
      <c r="J6514" s="196"/>
      <c r="K6514" s="196"/>
      <c r="L6514" s="197"/>
    </row>
    <row r="6515" spans="6:12">
      <c r="F6515" s="198"/>
      <c r="G6515" s="196"/>
      <c r="H6515" s="196"/>
      <c r="I6515" s="196"/>
      <c r="J6515" s="196"/>
      <c r="K6515" s="196"/>
      <c r="L6515" s="197"/>
    </row>
    <row r="6516" spans="6:12">
      <c r="F6516" s="198"/>
      <c r="G6516" s="196"/>
      <c r="H6516" s="196"/>
      <c r="I6516" s="196"/>
      <c r="J6516" s="196"/>
      <c r="K6516" s="196"/>
      <c r="L6516" s="197"/>
    </row>
    <row r="6517" spans="6:12">
      <c r="F6517" s="198"/>
      <c r="G6517" s="196"/>
      <c r="H6517" s="196"/>
      <c r="I6517" s="196"/>
      <c r="J6517" s="196"/>
      <c r="K6517" s="196"/>
      <c r="L6517" s="197"/>
    </row>
    <row r="6518" spans="6:12">
      <c r="F6518" s="198"/>
      <c r="G6518" s="196"/>
      <c r="H6518" s="196"/>
      <c r="I6518" s="196"/>
      <c r="J6518" s="196"/>
      <c r="K6518" s="196"/>
      <c r="L6518" s="197"/>
    </row>
    <row r="6519" spans="6:12">
      <c r="F6519" s="198"/>
      <c r="G6519" s="196"/>
      <c r="H6519" s="196"/>
      <c r="I6519" s="196"/>
      <c r="J6519" s="196"/>
      <c r="K6519" s="196"/>
      <c r="L6519" s="197"/>
    </row>
    <row r="6520" spans="6:12">
      <c r="F6520" s="198"/>
      <c r="G6520" s="196"/>
      <c r="H6520" s="196"/>
      <c r="I6520" s="196"/>
      <c r="J6520" s="196"/>
      <c r="K6520" s="196"/>
      <c r="L6520" s="197"/>
    </row>
    <row r="6521" spans="6:12">
      <c r="F6521" s="198"/>
      <c r="G6521" s="196"/>
      <c r="H6521" s="196"/>
      <c r="I6521" s="196"/>
      <c r="J6521" s="196"/>
      <c r="K6521" s="196"/>
      <c r="L6521" s="197"/>
    </row>
    <row r="6522" spans="6:12">
      <c r="F6522" s="198"/>
      <c r="G6522" s="196"/>
      <c r="H6522" s="196"/>
      <c r="I6522" s="196"/>
      <c r="J6522" s="196"/>
      <c r="K6522" s="196"/>
      <c r="L6522" s="197"/>
    </row>
    <row r="6523" spans="6:12">
      <c r="F6523" s="198"/>
      <c r="G6523" s="196"/>
      <c r="H6523" s="196"/>
      <c r="I6523" s="196"/>
      <c r="J6523" s="196"/>
      <c r="K6523" s="196"/>
      <c r="L6523" s="197"/>
    </row>
    <row r="6524" spans="6:12">
      <c r="F6524" s="198"/>
      <c r="G6524" s="196"/>
      <c r="H6524" s="196"/>
      <c r="I6524" s="196"/>
      <c r="J6524" s="196"/>
      <c r="K6524" s="196"/>
      <c r="L6524" s="197"/>
    </row>
    <row r="6525" spans="6:12">
      <c r="F6525" s="198"/>
      <c r="G6525" s="196"/>
      <c r="H6525" s="196"/>
      <c r="I6525" s="196"/>
      <c r="J6525" s="196"/>
      <c r="K6525" s="196"/>
      <c r="L6525" s="197"/>
    </row>
    <row r="6526" spans="6:12">
      <c r="F6526" s="198"/>
      <c r="G6526" s="196"/>
      <c r="H6526" s="196"/>
      <c r="I6526" s="196"/>
      <c r="J6526" s="196"/>
      <c r="K6526" s="196"/>
      <c r="L6526" s="197"/>
    </row>
    <row r="6527" spans="6:12">
      <c r="F6527" s="198"/>
      <c r="G6527" s="196"/>
      <c r="H6527" s="196"/>
      <c r="I6527" s="196"/>
      <c r="J6527" s="196"/>
      <c r="K6527" s="196"/>
      <c r="L6527" s="197"/>
    </row>
    <row r="6528" spans="6:12">
      <c r="F6528" s="198"/>
      <c r="G6528" s="196"/>
      <c r="H6528" s="196"/>
      <c r="I6528" s="196"/>
      <c r="J6528" s="196"/>
      <c r="K6528" s="196"/>
      <c r="L6528" s="197"/>
    </row>
    <row r="6529" spans="6:12">
      <c r="F6529" s="198"/>
      <c r="G6529" s="196"/>
      <c r="H6529" s="196"/>
      <c r="I6529" s="196"/>
      <c r="J6529" s="196"/>
      <c r="K6529" s="196"/>
      <c r="L6529" s="197"/>
    </row>
    <row r="6530" spans="6:12">
      <c r="F6530" s="198"/>
      <c r="G6530" s="196"/>
      <c r="H6530" s="196"/>
      <c r="I6530" s="196"/>
      <c r="J6530" s="196"/>
      <c r="K6530" s="196"/>
      <c r="L6530" s="197"/>
    </row>
    <row r="6531" spans="6:12">
      <c r="F6531" s="198"/>
      <c r="G6531" s="196"/>
      <c r="H6531" s="196"/>
      <c r="I6531" s="196"/>
      <c r="J6531" s="196"/>
      <c r="K6531" s="196"/>
      <c r="L6531" s="197"/>
    </row>
    <row r="6532" spans="6:12">
      <c r="F6532" s="198"/>
      <c r="G6532" s="196"/>
      <c r="H6532" s="196"/>
      <c r="I6532" s="196"/>
      <c r="J6532" s="196"/>
      <c r="K6532" s="196"/>
      <c r="L6532" s="197"/>
    </row>
    <row r="6533" spans="6:12">
      <c r="F6533" s="198"/>
      <c r="G6533" s="196"/>
      <c r="H6533" s="196"/>
      <c r="I6533" s="196"/>
      <c r="J6533" s="196"/>
      <c r="K6533" s="196"/>
      <c r="L6533" s="197"/>
    </row>
    <row r="6534" spans="6:12">
      <c r="F6534" s="198"/>
      <c r="G6534" s="196"/>
      <c r="H6534" s="196"/>
      <c r="I6534" s="196"/>
      <c r="J6534" s="196"/>
      <c r="K6534" s="196"/>
      <c r="L6534" s="197"/>
    </row>
    <row r="6535" spans="6:12">
      <c r="F6535" s="198"/>
      <c r="G6535" s="196"/>
      <c r="H6535" s="196"/>
      <c r="I6535" s="196"/>
      <c r="J6535" s="196"/>
      <c r="K6535" s="196"/>
      <c r="L6535" s="197"/>
    </row>
    <row r="6536" spans="6:12">
      <c r="F6536" s="198"/>
      <c r="G6536" s="196"/>
      <c r="H6536" s="196"/>
      <c r="I6536" s="196"/>
      <c r="J6536" s="196"/>
      <c r="K6536" s="196"/>
      <c r="L6536" s="197"/>
    </row>
    <row r="6537" spans="6:12">
      <c r="F6537" s="198"/>
      <c r="G6537" s="196"/>
      <c r="H6537" s="196"/>
      <c r="I6537" s="196"/>
      <c r="J6537" s="196"/>
      <c r="K6537" s="196"/>
      <c r="L6537" s="197"/>
    </row>
    <row r="6538" spans="6:12">
      <c r="F6538" s="198"/>
      <c r="G6538" s="196"/>
      <c r="H6538" s="196"/>
      <c r="I6538" s="196"/>
      <c r="J6538" s="196"/>
      <c r="K6538" s="196"/>
      <c r="L6538" s="197"/>
    </row>
    <row r="6539" spans="6:12">
      <c r="F6539" s="198"/>
      <c r="G6539" s="196"/>
      <c r="H6539" s="196"/>
      <c r="I6539" s="196"/>
      <c r="J6539" s="196"/>
      <c r="K6539" s="196"/>
      <c r="L6539" s="197"/>
    </row>
    <row r="6540" spans="6:12">
      <c r="F6540" s="198"/>
      <c r="G6540" s="196"/>
      <c r="H6540" s="196"/>
      <c r="I6540" s="196"/>
      <c r="J6540" s="196"/>
      <c r="K6540" s="196"/>
      <c r="L6540" s="197"/>
    </row>
    <row r="6541" spans="6:12">
      <c r="F6541" s="198"/>
      <c r="G6541" s="196"/>
      <c r="H6541" s="196"/>
      <c r="I6541" s="196"/>
      <c r="J6541" s="196"/>
      <c r="K6541" s="196"/>
      <c r="L6541" s="197"/>
    </row>
    <row r="6542" spans="6:12">
      <c r="F6542" s="198"/>
      <c r="G6542" s="196"/>
      <c r="H6542" s="196"/>
      <c r="I6542" s="196"/>
      <c r="J6542" s="196"/>
      <c r="K6542" s="196"/>
      <c r="L6542" s="197"/>
    </row>
    <row r="6543" spans="6:12">
      <c r="F6543" s="198"/>
      <c r="G6543" s="196"/>
      <c r="H6543" s="196"/>
      <c r="I6543" s="196"/>
      <c r="J6543" s="196"/>
      <c r="K6543" s="196"/>
      <c r="L6543" s="197"/>
    </row>
    <row r="6544" spans="6:12">
      <c r="F6544" s="198"/>
      <c r="G6544" s="196"/>
      <c r="H6544" s="196"/>
      <c r="I6544" s="196"/>
      <c r="J6544" s="196"/>
      <c r="K6544" s="196"/>
      <c r="L6544" s="197"/>
    </row>
    <row r="6545" spans="6:12">
      <c r="F6545" s="198"/>
      <c r="G6545" s="196"/>
      <c r="H6545" s="196"/>
      <c r="I6545" s="196"/>
      <c r="J6545" s="196"/>
      <c r="K6545" s="196"/>
      <c r="L6545" s="197"/>
    </row>
    <row r="6546" spans="6:12">
      <c r="F6546" s="198"/>
      <c r="G6546" s="196"/>
      <c r="H6546" s="196"/>
      <c r="I6546" s="196"/>
      <c r="J6546" s="196"/>
      <c r="K6546" s="196"/>
      <c r="L6546" s="197"/>
    </row>
    <row r="6547" spans="6:12">
      <c r="F6547" s="198"/>
      <c r="G6547" s="196"/>
      <c r="H6547" s="196"/>
      <c r="I6547" s="196"/>
      <c r="J6547" s="196"/>
      <c r="K6547" s="196"/>
      <c r="L6547" s="197"/>
    </row>
    <row r="6548" spans="6:12">
      <c r="F6548" s="198"/>
      <c r="G6548" s="196"/>
      <c r="H6548" s="196"/>
      <c r="I6548" s="196"/>
      <c r="J6548" s="196"/>
      <c r="K6548" s="196"/>
      <c r="L6548" s="197"/>
    </row>
    <row r="6549" spans="6:12">
      <c r="F6549" s="198"/>
      <c r="G6549" s="196"/>
      <c r="H6549" s="196"/>
      <c r="I6549" s="196"/>
      <c r="J6549" s="196"/>
      <c r="K6549" s="196"/>
      <c r="L6549" s="197"/>
    </row>
    <row r="6550" spans="6:12">
      <c r="F6550" s="198"/>
      <c r="G6550" s="196"/>
      <c r="H6550" s="196"/>
      <c r="I6550" s="196"/>
      <c r="J6550" s="196"/>
      <c r="K6550" s="196"/>
      <c r="L6550" s="197"/>
    </row>
    <row r="6551" spans="6:12">
      <c r="F6551" s="198"/>
      <c r="G6551" s="196"/>
      <c r="H6551" s="196"/>
      <c r="I6551" s="196"/>
      <c r="J6551" s="196"/>
      <c r="K6551" s="196"/>
      <c r="L6551" s="197"/>
    </row>
    <row r="6552" spans="6:12">
      <c r="F6552" s="198"/>
      <c r="G6552" s="196"/>
      <c r="H6552" s="196"/>
      <c r="I6552" s="196"/>
      <c r="J6552" s="196"/>
      <c r="K6552" s="196"/>
      <c r="L6552" s="197"/>
    </row>
    <row r="6553" spans="6:12">
      <c r="F6553" s="198"/>
      <c r="G6553" s="196"/>
      <c r="H6553" s="196"/>
      <c r="I6553" s="196"/>
      <c r="J6553" s="196"/>
      <c r="K6553" s="196"/>
      <c r="L6553" s="197"/>
    </row>
    <row r="6554" spans="6:12">
      <c r="F6554" s="198"/>
      <c r="G6554" s="196"/>
      <c r="H6554" s="196"/>
      <c r="I6554" s="196"/>
      <c r="J6554" s="196"/>
      <c r="K6554" s="196"/>
      <c r="L6554" s="197"/>
    </row>
    <row r="6555" spans="6:12">
      <c r="F6555" s="198"/>
      <c r="G6555" s="196"/>
      <c r="H6555" s="196"/>
      <c r="I6555" s="196"/>
      <c r="J6555" s="196"/>
      <c r="K6555" s="196"/>
      <c r="L6555" s="197"/>
    </row>
    <row r="6556" spans="6:12">
      <c r="F6556" s="198"/>
      <c r="G6556" s="196"/>
      <c r="H6556" s="196"/>
      <c r="I6556" s="196"/>
      <c r="J6556" s="196"/>
      <c r="K6556" s="196"/>
      <c r="L6556" s="197"/>
    </row>
    <row r="6557" spans="6:12">
      <c r="F6557" s="198"/>
      <c r="G6557" s="196"/>
      <c r="H6557" s="196"/>
      <c r="I6557" s="196"/>
      <c r="J6557" s="196"/>
      <c r="K6557" s="196"/>
      <c r="L6557" s="197"/>
    </row>
    <row r="6558" spans="6:12">
      <c r="F6558" s="198"/>
      <c r="G6558" s="196"/>
      <c r="H6558" s="196"/>
      <c r="I6558" s="196"/>
      <c r="J6558" s="196"/>
      <c r="K6558" s="196"/>
      <c r="L6558" s="197"/>
    </row>
    <row r="6559" spans="6:12">
      <c r="F6559" s="198"/>
      <c r="G6559" s="196"/>
      <c r="H6559" s="196"/>
      <c r="I6559" s="196"/>
      <c r="J6559" s="196"/>
      <c r="K6559" s="196"/>
      <c r="L6559" s="197"/>
    </row>
    <row r="6560" spans="6:12">
      <c r="F6560" s="198"/>
      <c r="G6560" s="196"/>
      <c r="H6560" s="196"/>
      <c r="I6560" s="196"/>
      <c r="J6560" s="196"/>
      <c r="K6560" s="196"/>
      <c r="L6560" s="197"/>
    </row>
    <row r="6561" spans="6:12">
      <c r="F6561" s="198"/>
      <c r="G6561" s="196"/>
      <c r="H6561" s="196"/>
      <c r="I6561" s="196"/>
      <c r="J6561" s="196"/>
      <c r="K6561" s="196"/>
      <c r="L6561" s="197"/>
    </row>
    <row r="6562" spans="6:12">
      <c r="F6562" s="198"/>
      <c r="G6562" s="196"/>
      <c r="H6562" s="196"/>
      <c r="I6562" s="196"/>
      <c r="J6562" s="196"/>
      <c r="K6562" s="196"/>
      <c r="L6562" s="197"/>
    </row>
    <row r="6563" spans="6:12">
      <c r="F6563" s="198"/>
      <c r="G6563" s="196"/>
      <c r="H6563" s="196"/>
      <c r="I6563" s="196"/>
      <c r="J6563" s="196"/>
      <c r="K6563" s="196"/>
      <c r="L6563" s="197"/>
    </row>
    <row r="6564" spans="6:12">
      <c r="F6564" s="198"/>
      <c r="G6564" s="196"/>
      <c r="H6564" s="196"/>
      <c r="I6564" s="196"/>
      <c r="J6564" s="196"/>
      <c r="K6564" s="196"/>
      <c r="L6564" s="197"/>
    </row>
    <row r="6565" spans="6:12">
      <c r="F6565" s="198"/>
      <c r="G6565" s="196"/>
      <c r="H6565" s="196"/>
      <c r="I6565" s="196"/>
      <c r="J6565" s="196"/>
      <c r="K6565" s="196"/>
      <c r="L6565" s="197"/>
    </row>
    <row r="6566" spans="6:12">
      <c r="F6566" s="198"/>
      <c r="G6566" s="196"/>
      <c r="H6566" s="196"/>
      <c r="I6566" s="196"/>
      <c r="J6566" s="196"/>
      <c r="K6566" s="196"/>
      <c r="L6566" s="197"/>
    </row>
    <row r="6567" spans="6:12">
      <c r="F6567" s="198"/>
      <c r="G6567" s="196"/>
      <c r="H6567" s="196"/>
      <c r="I6567" s="196"/>
      <c r="J6567" s="196"/>
      <c r="K6567" s="196"/>
      <c r="L6567" s="197"/>
    </row>
    <row r="6568" spans="6:12">
      <c r="F6568" s="198"/>
      <c r="G6568" s="196"/>
      <c r="H6568" s="196"/>
      <c r="I6568" s="196"/>
      <c r="J6568" s="196"/>
      <c r="K6568" s="196"/>
      <c r="L6568" s="197"/>
    </row>
    <row r="6569" spans="6:12">
      <c r="F6569" s="198"/>
      <c r="G6569" s="196"/>
      <c r="H6569" s="196"/>
      <c r="I6569" s="196"/>
      <c r="J6569" s="196"/>
      <c r="K6569" s="196"/>
      <c r="L6569" s="197"/>
    </row>
    <row r="6570" spans="6:12">
      <c r="F6570" s="198"/>
      <c r="G6570" s="196"/>
      <c r="H6570" s="196"/>
      <c r="I6570" s="196"/>
      <c r="J6570" s="196"/>
      <c r="K6570" s="196"/>
      <c r="L6570" s="197"/>
    </row>
    <row r="6571" spans="6:12">
      <c r="F6571" s="198"/>
      <c r="G6571" s="196"/>
      <c r="H6571" s="196"/>
      <c r="I6571" s="196"/>
      <c r="J6571" s="196"/>
      <c r="K6571" s="196"/>
      <c r="L6571" s="197"/>
    </row>
    <row r="6572" spans="6:12">
      <c r="F6572" s="198"/>
      <c r="G6572" s="196"/>
      <c r="H6572" s="196"/>
      <c r="I6572" s="196"/>
      <c r="J6572" s="196"/>
      <c r="K6572" s="196"/>
      <c r="L6572" s="197"/>
    </row>
    <row r="6573" spans="6:12">
      <c r="F6573" s="198"/>
      <c r="G6573" s="196"/>
      <c r="H6573" s="196"/>
      <c r="I6573" s="196"/>
      <c r="J6573" s="196"/>
      <c r="K6573" s="196"/>
      <c r="L6573" s="197"/>
    </row>
    <row r="6574" spans="6:12">
      <c r="F6574" s="198"/>
      <c r="G6574" s="196"/>
      <c r="H6574" s="196"/>
      <c r="I6574" s="196"/>
      <c r="J6574" s="196"/>
      <c r="K6574" s="196"/>
      <c r="L6574" s="197"/>
    </row>
    <row r="6575" spans="6:12">
      <c r="F6575" s="198"/>
      <c r="G6575" s="196"/>
      <c r="H6575" s="196"/>
      <c r="I6575" s="196"/>
      <c r="J6575" s="196"/>
      <c r="K6575" s="196"/>
      <c r="L6575" s="197"/>
    </row>
    <row r="6576" spans="6:12">
      <c r="F6576" s="198"/>
      <c r="G6576" s="196"/>
      <c r="H6576" s="196"/>
      <c r="I6576" s="196"/>
      <c r="J6576" s="196"/>
      <c r="K6576" s="196"/>
      <c r="L6576" s="197"/>
    </row>
    <row r="6577" spans="6:12">
      <c r="F6577" s="198"/>
      <c r="G6577" s="196"/>
      <c r="H6577" s="196"/>
      <c r="I6577" s="196"/>
      <c r="J6577" s="196"/>
      <c r="K6577" s="196"/>
      <c r="L6577" s="197"/>
    </row>
    <row r="6578" spans="6:12">
      <c r="F6578" s="198"/>
      <c r="G6578" s="196"/>
      <c r="H6578" s="196"/>
      <c r="I6578" s="196"/>
      <c r="J6578" s="196"/>
      <c r="K6578" s="196"/>
      <c r="L6578" s="197"/>
    </row>
    <row r="6579" spans="6:12">
      <c r="F6579" s="198"/>
      <c r="G6579" s="196"/>
      <c r="H6579" s="196"/>
      <c r="I6579" s="196"/>
      <c r="J6579" s="196"/>
      <c r="K6579" s="196"/>
      <c r="L6579" s="197"/>
    </row>
    <row r="6580" spans="6:12">
      <c r="F6580" s="198"/>
      <c r="G6580" s="196"/>
      <c r="H6580" s="196"/>
      <c r="I6580" s="196"/>
      <c r="J6580" s="196"/>
      <c r="K6580" s="196"/>
      <c r="L6580" s="197"/>
    </row>
    <row r="6581" spans="6:12">
      <c r="F6581" s="198"/>
      <c r="G6581" s="196"/>
      <c r="H6581" s="196"/>
      <c r="I6581" s="196"/>
      <c r="J6581" s="196"/>
      <c r="K6581" s="196"/>
      <c r="L6581" s="197"/>
    </row>
    <row r="6582" spans="6:12">
      <c r="F6582" s="198"/>
      <c r="G6582" s="196"/>
      <c r="H6582" s="196"/>
      <c r="I6582" s="196"/>
      <c r="J6582" s="196"/>
      <c r="K6582" s="196"/>
      <c r="L6582" s="197"/>
    </row>
    <row r="6583" spans="6:12">
      <c r="F6583" s="198"/>
      <c r="G6583" s="196"/>
      <c r="H6583" s="196"/>
      <c r="I6583" s="196"/>
      <c r="J6583" s="196"/>
      <c r="K6583" s="196"/>
      <c r="L6583" s="197"/>
    </row>
    <row r="6584" spans="6:12">
      <c r="F6584" s="198"/>
      <c r="G6584" s="196"/>
      <c r="H6584" s="196"/>
      <c r="I6584" s="196"/>
      <c r="J6584" s="196"/>
      <c r="K6584" s="196"/>
      <c r="L6584" s="197"/>
    </row>
    <row r="6585" spans="6:12">
      <c r="F6585" s="198"/>
      <c r="G6585" s="196"/>
      <c r="H6585" s="196"/>
      <c r="I6585" s="196"/>
      <c r="J6585" s="196"/>
      <c r="K6585" s="196"/>
      <c r="L6585" s="197"/>
    </row>
    <row r="6586" spans="6:12">
      <c r="F6586" s="198"/>
      <c r="G6586" s="196"/>
      <c r="H6586" s="196"/>
      <c r="I6586" s="196"/>
      <c r="J6586" s="196"/>
      <c r="K6586" s="196"/>
      <c r="L6586" s="197"/>
    </row>
    <row r="6587" spans="6:12">
      <c r="F6587" s="198"/>
      <c r="G6587" s="196"/>
      <c r="H6587" s="196"/>
      <c r="I6587" s="196"/>
      <c r="J6587" s="196"/>
      <c r="K6587" s="196"/>
      <c r="L6587" s="197"/>
    </row>
    <row r="6588" spans="6:12">
      <c r="F6588" s="198"/>
      <c r="G6588" s="196"/>
      <c r="H6588" s="196"/>
      <c r="I6588" s="196"/>
      <c r="J6588" s="196"/>
      <c r="K6588" s="196"/>
      <c r="L6588" s="197"/>
    </row>
    <row r="6589" spans="6:12">
      <c r="F6589" s="198"/>
      <c r="G6589" s="196"/>
      <c r="H6589" s="196"/>
      <c r="I6589" s="196"/>
      <c r="J6589" s="196"/>
      <c r="K6589" s="196"/>
      <c r="L6589" s="197"/>
    </row>
    <row r="6590" spans="6:12">
      <c r="F6590" s="198"/>
      <c r="G6590" s="196"/>
      <c r="H6590" s="196"/>
      <c r="I6590" s="196"/>
      <c r="J6590" s="196"/>
      <c r="K6590" s="196"/>
      <c r="L6590" s="197"/>
    </row>
    <row r="6591" spans="6:12">
      <c r="F6591" s="198"/>
      <c r="G6591" s="196"/>
      <c r="H6591" s="196"/>
      <c r="I6591" s="196"/>
      <c r="J6591" s="196"/>
      <c r="K6591" s="196"/>
      <c r="L6591" s="197"/>
    </row>
    <row r="6592" spans="6:12">
      <c r="F6592" s="198"/>
      <c r="G6592" s="196"/>
      <c r="H6592" s="196"/>
      <c r="I6592" s="196"/>
      <c r="J6592" s="196"/>
      <c r="K6592" s="196"/>
      <c r="L6592" s="197"/>
    </row>
    <row r="6593" spans="6:12">
      <c r="F6593" s="198"/>
      <c r="G6593" s="196"/>
      <c r="H6593" s="196"/>
      <c r="I6593" s="196"/>
      <c r="J6593" s="196"/>
      <c r="K6593" s="196"/>
      <c r="L6593" s="197"/>
    </row>
    <row r="6594" spans="6:12">
      <c r="F6594" s="198"/>
      <c r="G6594" s="196"/>
      <c r="H6594" s="196"/>
      <c r="I6594" s="196"/>
      <c r="J6594" s="196"/>
      <c r="K6594" s="196"/>
      <c r="L6594" s="197"/>
    </row>
    <row r="6595" spans="6:12">
      <c r="F6595" s="198"/>
      <c r="G6595" s="196"/>
      <c r="H6595" s="196"/>
      <c r="I6595" s="196"/>
      <c r="J6595" s="196"/>
      <c r="K6595" s="196"/>
      <c r="L6595" s="197"/>
    </row>
    <row r="6596" spans="6:12">
      <c r="F6596" s="198"/>
      <c r="G6596" s="196"/>
      <c r="H6596" s="196"/>
      <c r="I6596" s="196"/>
      <c r="J6596" s="196"/>
      <c r="K6596" s="196"/>
      <c r="L6596" s="197"/>
    </row>
    <row r="6597" spans="6:12">
      <c r="F6597" s="198"/>
      <c r="G6597" s="196"/>
      <c r="H6597" s="196"/>
      <c r="I6597" s="196"/>
      <c r="J6597" s="196"/>
      <c r="K6597" s="196"/>
      <c r="L6597" s="197"/>
    </row>
    <row r="6598" spans="6:12">
      <c r="F6598" s="198"/>
      <c r="G6598" s="196"/>
      <c r="H6598" s="196"/>
      <c r="I6598" s="196"/>
      <c r="J6598" s="196"/>
      <c r="K6598" s="196"/>
      <c r="L6598" s="197"/>
    </row>
    <row r="6599" spans="6:12">
      <c r="F6599" s="198"/>
      <c r="G6599" s="196"/>
      <c r="H6599" s="196"/>
      <c r="I6599" s="196"/>
      <c r="J6599" s="196"/>
      <c r="K6599" s="196"/>
      <c r="L6599" s="197"/>
    </row>
    <row r="6600" spans="6:12">
      <c r="F6600" s="198"/>
      <c r="G6600" s="196"/>
      <c r="H6600" s="196"/>
      <c r="I6600" s="196"/>
      <c r="J6600" s="196"/>
      <c r="K6600" s="196"/>
      <c r="L6600" s="197"/>
    </row>
    <row r="6601" spans="6:12">
      <c r="F6601" s="198"/>
      <c r="G6601" s="196"/>
      <c r="H6601" s="196"/>
      <c r="I6601" s="196"/>
      <c r="J6601" s="196"/>
      <c r="K6601" s="196"/>
      <c r="L6601" s="197"/>
    </row>
    <row r="6602" spans="6:12">
      <c r="F6602" s="198"/>
      <c r="G6602" s="196"/>
      <c r="H6602" s="196"/>
      <c r="I6602" s="196"/>
      <c r="J6602" s="196"/>
      <c r="K6602" s="196"/>
      <c r="L6602" s="197"/>
    </row>
    <row r="6603" spans="6:12">
      <c r="F6603" s="198"/>
      <c r="G6603" s="196"/>
      <c r="H6603" s="196"/>
      <c r="I6603" s="196"/>
      <c r="J6603" s="196"/>
      <c r="K6603" s="196"/>
      <c r="L6603" s="197"/>
    </row>
    <row r="6604" spans="6:12">
      <c r="F6604" s="198"/>
      <c r="G6604" s="196"/>
      <c r="H6604" s="196"/>
      <c r="I6604" s="196"/>
      <c r="J6604" s="196"/>
      <c r="K6604" s="196"/>
      <c r="L6604" s="197"/>
    </row>
    <row r="6605" spans="6:12">
      <c r="F6605" s="198"/>
      <c r="G6605" s="196"/>
      <c r="H6605" s="196"/>
      <c r="I6605" s="196"/>
      <c r="J6605" s="196"/>
      <c r="K6605" s="196"/>
      <c r="L6605" s="197"/>
    </row>
    <row r="6606" spans="6:12">
      <c r="F6606" s="198"/>
      <c r="G6606" s="196"/>
      <c r="H6606" s="196"/>
      <c r="I6606" s="196"/>
      <c r="J6606" s="196"/>
      <c r="K6606" s="196"/>
      <c r="L6606" s="197"/>
    </row>
    <row r="6607" spans="6:12">
      <c r="F6607" s="198"/>
      <c r="G6607" s="196"/>
      <c r="H6607" s="196"/>
      <c r="I6607" s="196"/>
      <c r="J6607" s="196"/>
      <c r="K6607" s="196"/>
      <c r="L6607" s="197"/>
    </row>
    <row r="6608" spans="6:12">
      <c r="F6608" s="198"/>
      <c r="G6608" s="196"/>
      <c r="H6608" s="196"/>
      <c r="I6608" s="196"/>
      <c r="J6608" s="196"/>
      <c r="K6608" s="196"/>
      <c r="L6608" s="197"/>
    </row>
    <row r="6609" spans="6:12">
      <c r="F6609" s="198"/>
      <c r="G6609" s="196"/>
      <c r="H6609" s="196"/>
      <c r="I6609" s="196"/>
      <c r="J6609" s="196"/>
      <c r="K6609" s="196"/>
      <c r="L6609" s="197"/>
    </row>
    <row r="6610" spans="6:12">
      <c r="F6610" s="198"/>
      <c r="G6610" s="196"/>
      <c r="H6610" s="196"/>
      <c r="I6610" s="196"/>
      <c r="J6610" s="196"/>
      <c r="K6610" s="196"/>
      <c r="L6610" s="197"/>
    </row>
    <row r="6611" spans="6:12">
      <c r="F6611" s="198"/>
      <c r="G6611" s="196"/>
      <c r="H6611" s="196"/>
      <c r="I6611" s="196"/>
      <c r="J6611" s="196"/>
      <c r="K6611" s="196"/>
      <c r="L6611" s="197"/>
    </row>
    <row r="6612" spans="6:12">
      <c r="F6612" s="198"/>
      <c r="G6612" s="196"/>
      <c r="H6612" s="196"/>
      <c r="I6612" s="196"/>
      <c r="J6612" s="196"/>
      <c r="K6612" s="196"/>
      <c r="L6612" s="197"/>
    </row>
    <row r="6613" spans="6:12">
      <c r="F6613" s="198"/>
      <c r="G6613" s="196"/>
      <c r="H6613" s="196"/>
      <c r="I6613" s="196"/>
      <c r="J6613" s="196"/>
      <c r="K6613" s="196"/>
      <c r="L6613" s="197"/>
    </row>
    <row r="6614" spans="6:12">
      <c r="F6614" s="198"/>
      <c r="G6614" s="196"/>
      <c r="H6614" s="196"/>
      <c r="I6614" s="196"/>
      <c r="J6614" s="196"/>
      <c r="K6614" s="196"/>
      <c r="L6614" s="197"/>
    </row>
    <row r="6615" spans="6:12">
      <c r="F6615" s="198"/>
      <c r="G6615" s="196"/>
      <c r="H6615" s="196"/>
      <c r="I6615" s="196"/>
      <c r="J6615" s="196"/>
      <c r="K6615" s="196"/>
      <c r="L6615" s="197"/>
    </row>
    <row r="6616" spans="6:12">
      <c r="F6616" s="198"/>
      <c r="G6616" s="196"/>
      <c r="H6616" s="196"/>
      <c r="I6616" s="196"/>
      <c r="J6616" s="196"/>
      <c r="K6616" s="196"/>
      <c r="L6616" s="197"/>
    </row>
    <row r="6617" spans="6:12">
      <c r="F6617" s="198"/>
      <c r="G6617" s="196"/>
      <c r="H6617" s="196"/>
      <c r="I6617" s="196"/>
      <c r="J6617" s="196"/>
      <c r="K6617" s="196"/>
      <c r="L6617" s="197"/>
    </row>
    <row r="6618" spans="6:12">
      <c r="F6618" s="198"/>
      <c r="G6618" s="196"/>
      <c r="H6618" s="196"/>
      <c r="I6618" s="196"/>
      <c r="J6618" s="196"/>
      <c r="K6618" s="196"/>
      <c r="L6618" s="197"/>
    </row>
    <row r="6619" spans="6:12">
      <c r="F6619" s="198"/>
      <c r="G6619" s="196"/>
      <c r="H6619" s="196"/>
      <c r="I6619" s="196"/>
      <c r="J6619" s="196"/>
      <c r="K6619" s="196"/>
      <c r="L6619" s="197"/>
    </row>
    <row r="6620" spans="6:12">
      <c r="F6620" s="198"/>
      <c r="G6620" s="196"/>
      <c r="H6620" s="196"/>
      <c r="I6620" s="196"/>
      <c r="J6620" s="196"/>
      <c r="K6620" s="196"/>
      <c r="L6620" s="197"/>
    </row>
    <row r="6621" spans="6:12">
      <c r="F6621" s="198"/>
      <c r="G6621" s="196"/>
      <c r="H6621" s="196"/>
      <c r="I6621" s="196"/>
      <c r="J6621" s="196"/>
      <c r="K6621" s="196"/>
      <c r="L6621" s="197"/>
    </row>
    <row r="6622" spans="6:12">
      <c r="F6622" s="198"/>
      <c r="G6622" s="196"/>
      <c r="H6622" s="196"/>
      <c r="I6622" s="196"/>
      <c r="J6622" s="196"/>
      <c r="K6622" s="196"/>
      <c r="L6622" s="197"/>
    </row>
    <row r="6623" spans="6:12">
      <c r="F6623" s="198"/>
      <c r="G6623" s="196"/>
      <c r="H6623" s="196"/>
      <c r="I6623" s="196"/>
      <c r="J6623" s="196"/>
      <c r="K6623" s="196"/>
      <c r="L6623" s="197"/>
    </row>
    <row r="6624" spans="6:12">
      <c r="F6624" s="198"/>
      <c r="G6624" s="196"/>
      <c r="H6624" s="196"/>
      <c r="I6624" s="196"/>
      <c r="J6624" s="196"/>
      <c r="K6624" s="196"/>
      <c r="L6624" s="197"/>
    </row>
    <row r="6625" spans="6:12">
      <c r="F6625" s="198"/>
      <c r="G6625" s="196"/>
      <c r="H6625" s="196"/>
      <c r="I6625" s="196"/>
      <c r="J6625" s="196"/>
      <c r="K6625" s="196"/>
      <c r="L6625" s="197"/>
    </row>
    <row r="6626" spans="6:12">
      <c r="F6626" s="198"/>
      <c r="G6626" s="196"/>
      <c r="H6626" s="196"/>
      <c r="I6626" s="196"/>
      <c r="J6626" s="196"/>
      <c r="K6626" s="196"/>
      <c r="L6626" s="197"/>
    </row>
    <row r="6627" spans="6:12">
      <c r="F6627" s="198"/>
      <c r="G6627" s="196"/>
      <c r="H6627" s="196"/>
      <c r="I6627" s="196"/>
      <c r="J6627" s="196"/>
      <c r="K6627" s="196"/>
      <c r="L6627" s="197"/>
    </row>
    <row r="6628" spans="6:12">
      <c r="F6628" s="198"/>
      <c r="G6628" s="196"/>
      <c r="H6628" s="196"/>
      <c r="I6628" s="196"/>
      <c r="J6628" s="196"/>
      <c r="K6628" s="196"/>
      <c r="L6628" s="197"/>
    </row>
    <row r="6629" spans="6:12">
      <c r="F6629" s="198"/>
      <c r="G6629" s="196"/>
      <c r="H6629" s="196"/>
      <c r="I6629" s="196"/>
      <c r="J6629" s="196"/>
      <c r="K6629" s="196"/>
      <c r="L6629" s="197"/>
    </row>
    <row r="6630" spans="6:12">
      <c r="F6630" s="198"/>
      <c r="G6630" s="196"/>
      <c r="H6630" s="196"/>
      <c r="I6630" s="196"/>
      <c r="J6630" s="196"/>
      <c r="K6630" s="196"/>
      <c r="L6630" s="197"/>
    </row>
    <row r="6631" spans="6:12">
      <c r="F6631" s="198"/>
      <c r="G6631" s="196"/>
      <c r="H6631" s="196"/>
      <c r="I6631" s="196"/>
      <c r="J6631" s="196"/>
      <c r="K6631" s="196"/>
      <c r="L6631" s="197"/>
    </row>
    <row r="6632" spans="6:12">
      <c r="F6632" s="198"/>
      <c r="G6632" s="196"/>
      <c r="H6632" s="196"/>
      <c r="I6632" s="196"/>
      <c r="J6632" s="196"/>
      <c r="K6632" s="196"/>
      <c r="L6632" s="197"/>
    </row>
    <row r="6633" spans="6:12">
      <c r="F6633" s="198"/>
      <c r="G6633" s="196"/>
      <c r="H6633" s="196"/>
      <c r="I6633" s="196"/>
      <c r="J6633" s="196"/>
      <c r="K6633" s="196"/>
      <c r="L6633" s="197"/>
    </row>
    <row r="6634" spans="6:12">
      <c r="F6634" s="198"/>
      <c r="G6634" s="196"/>
      <c r="H6634" s="196"/>
      <c r="I6634" s="196"/>
      <c r="J6634" s="196"/>
      <c r="K6634" s="196"/>
      <c r="L6634" s="197"/>
    </row>
    <row r="6635" spans="6:12">
      <c r="F6635" s="198"/>
      <c r="G6635" s="196"/>
      <c r="H6635" s="196"/>
      <c r="I6635" s="196"/>
      <c r="J6635" s="196"/>
      <c r="K6635" s="196"/>
      <c r="L6635" s="197"/>
    </row>
    <row r="6636" spans="6:12">
      <c r="F6636" s="198"/>
      <c r="G6636" s="196"/>
      <c r="H6636" s="196"/>
      <c r="I6636" s="196"/>
      <c r="J6636" s="196"/>
      <c r="K6636" s="196"/>
      <c r="L6636" s="197"/>
    </row>
    <row r="6637" spans="6:12">
      <c r="F6637" s="198"/>
      <c r="G6637" s="196"/>
      <c r="H6637" s="196"/>
      <c r="I6637" s="196"/>
      <c r="J6637" s="196"/>
      <c r="K6637" s="196"/>
      <c r="L6637" s="197"/>
    </row>
    <row r="6638" spans="6:12">
      <c r="F6638" s="198"/>
      <c r="G6638" s="196"/>
      <c r="H6638" s="196"/>
      <c r="I6638" s="196"/>
      <c r="J6638" s="196"/>
      <c r="K6638" s="196"/>
      <c r="L6638" s="197"/>
    </row>
    <row r="6639" spans="6:12">
      <c r="F6639" s="198"/>
      <c r="G6639" s="196"/>
      <c r="H6639" s="196"/>
      <c r="I6639" s="196"/>
      <c r="J6639" s="196"/>
      <c r="K6639" s="196"/>
      <c r="L6639" s="197"/>
    </row>
    <row r="6640" spans="6:12">
      <c r="F6640" s="198"/>
      <c r="G6640" s="196"/>
      <c r="H6640" s="196"/>
      <c r="I6640" s="196"/>
      <c r="J6640" s="196"/>
      <c r="K6640" s="196"/>
      <c r="L6640" s="197"/>
    </row>
    <row r="6641" spans="6:12">
      <c r="F6641" s="198"/>
      <c r="G6641" s="196"/>
      <c r="H6641" s="196"/>
      <c r="I6641" s="196"/>
      <c r="J6641" s="196"/>
      <c r="K6641" s="196"/>
      <c r="L6641" s="197"/>
    </row>
    <row r="6642" spans="6:12">
      <c r="F6642" s="198"/>
      <c r="G6642" s="196"/>
      <c r="H6642" s="196"/>
      <c r="I6642" s="196"/>
      <c r="J6642" s="196"/>
      <c r="K6642" s="196"/>
      <c r="L6642" s="197"/>
    </row>
    <row r="6643" spans="6:12">
      <c r="F6643" s="198"/>
      <c r="G6643" s="196"/>
      <c r="H6643" s="196"/>
      <c r="I6643" s="196"/>
      <c r="J6643" s="196"/>
      <c r="K6643" s="196"/>
      <c r="L6643" s="197"/>
    </row>
    <row r="6644" spans="6:12">
      <c r="F6644" s="198"/>
      <c r="G6644" s="196"/>
      <c r="H6644" s="196"/>
      <c r="I6644" s="196"/>
      <c r="J6644" s="196"/>
      <c r="K6644" s="196"/>
      <c r="L6644" s="197"/>
    </row>
    <row r="6645" spans="6:12">
      <c r="F6645" s="198"/>
      <c r="G6645" s="196"/>
      <c r="H6645" s="196"/>
      <c r="I6645" s="196"/>
      <c r="J6645" s="196"/>
      <c r="K6645" s="196"/>
      <c r="L6645" s="197"/>
    </row>
    <row r="6646" spans="6:12">
      <c r="F6646" s="198"/>
      <c r="G6646" s="196"/>
      <c r="H6646" s="196"/>
      <c r="I6646" s="196"/>
      <c r="J6646" s="196"/>
      <c r="K6646" s="196"/>
      <c r="L6646" s="197"/>
    </row>
    <row r="6647" spans="6:12">
      <c r="F6647" s="198"/>
      <c r="G6647" s="196"/>
      <c r="H6647" s="196"/>
      <c r="I6647" s="196"/>
      <c r="J6647" s="196"/>
      <c r="K6647" s="196"/>
      <c r="L6647" s="197"/>
    </row>
    <row r="6648" spans="6:12">
      <c r="F6648" s="198"/>
      <c r="G6648" s="196"/>
      <c r="H6648" s="196"/>
      <c r="I6648" s="196"/>
      <c r="J6648" s="196"/>
      <c r="K6648" s="196"/>
      <c r="L6648" s="197"/>
    </row>
    <row r="6649" spans="6:12">
      <c r="F6649" s="198"/>
      <c r="G6649" s="196"/>
      <c r="H6649" s="196"/>
      <c r="I6649" s="196"/>
      <c r="J6649" s="196"/>
      <c r="K6649" s="196"/>
      <c r="L6649" s="197"/>
    </row>
    <row r="6650" spans="6:12">
      <c r="F6650" s="198"/>
      <c r="G6650" s="196"/>
      <c r="H6650" s="196"/>
      <c r="I6650" s="196"/>
      <c r="J6650" s="196"/>
      <c r="K6650" s="196"/>
      <c r="L6650" s="197"/>
    </row>
    <row r="6651" spans="6:12">
      <c r="F6651" s="198"/>
      <c r="G6651" s="196"/>
      <c r="H6651" s="196"/>
      <c r="I6651" s="196"/>
      <c r="J6651" s="196"/>
      <c r="K6651" s="196"/>
      <c r="L6651" s="197"/>
    </row>
    <row r="6652" spans="6:12">
      <c r="F6652" s="198"/>
      <c r="G6652" s="196"/>
      <c r="H6652" s="196"/>
      <c r="I6652" s="196"/>
      <c r="J6652" s="196"/>
      <c r="K6652" s="196"/>
      <c r="L6652" s="197"/>
    </row>
    <row r="6653" spans="6:12">
      <c r="F6653" s="198"/>
      <c r="G6653" s="196"/>
      <c r="H6653" s="196"/>
      <c r="I6653" s="196"/>
      <c r="J6653" s="196"/>
      <c r="K6653" s="196"/>
      <c r="L6653" s="197"/>
    </row>
    <row r="6654" spans="6:12">
      <c r="F6654" s="198"/>
      <c r="G6654" s="196"/>
      <c r="H6654" s="196"/>
      <c r="I6654" s="196"/>
      <c r="J6654" s="196"/>
      <c r="K6654" s="196"/>
      <c r="L6654" s="197"/>
    </row>
    <row r="6655" spans="6:12">
      <c r="F6655" s="198"/>
      <c r="G6655" s="196"/>
      <c r="H6655" s="196"/>
      <c r="I6655" s="196"/>
      <c r="J6655" s="196"/>
      <c r="K6655" s="196"/>
      <c r="L6655" s="197"/>
    </row>
    <row r="6656" spans="6:12">
      <c r="F6656" s="198"/>
      <c r="G6656" s="196"/>
      <c r="H6656" s="196"/>
      <c r="I6656" s="196"/>
      <c r="J6656" s="196"/>
      <c r="K6656" s="196"/>
      <c r="L6656" s="197"/>
    </row>
    <row r="6657" spans="6:12">
      <c r="F6657" s="198"/>
      <c r="G6657" s="196"/>
      <c r="H6657" s="196"/>
      <c r="I6657" s="196"/>
      <c r="J6657" s="196"/>
      <c r="K6657" s="196"/>
      <c r="L6657" s="197"/>
    </row>
    <row r="6658" spans="6:12">
      <c r="F6658" s="198"/>
      <c r="G6658" s="196"/>
      <c r="H6658" s="196"/>
      <c r="I6658" s="196"/>
      <c r="J6658" s="196"/>
      <c r="K6658" s="196"/>
      <c r="L6658" s="197"/>
    </row>
    <row r="6659" spans="6:12">
      <c r="F6659" s="198"/>
      <c r="G6659" s="196"/>
      <c r="H6659" s="196"/>
      <c r="I6659" s="196"/>
      <c r="J6659" s="196"/>
      <c r="K6659" s="196"/>
      <c r="L6659" s="197"/>
    </row>
    <row r="6660" spans="6:12">
      <c r="F6660" s="198"/>
      <c r="G6660" s="196"/>
      <c r="H6660" s="196"/>
      <c r="I6660" s="196"/>
      <c r="J6660" s="196"/>
      <c r="K6660" s="196"/>
      <c r="L6660" s="197"/>
    </row>
    <row r="6661" spans="6:12">
      <c r="F6661" s="198"/>
      <c r="G6661" s="196"/>
      <c r="H6661" s="196"/>
      <c r="I6661" s="196"/>
      <c r="J6661" s="196"/>
      <c r="K6661" s="196"/>
      <c r="L6661" s="197"/>
    </row>
    <row r="6662" spans="6:12">
      <c r="F6662" s="198"/>
      <c r="G6662" s="196"/>
      <c r="H6662" s="196"/>
      <c r="I6662" s="196"/>
      <c r="J6662" s="196"/>
      <c r="K6662" s="196"/>
      <c r="L6662" s="197"/>
    </row>
    <row r="6663" spans="6:12">
      <c r="F6663" s="198"/>
      <c r="G6663" s="196"/>
      <c r="H6663" s="196"/>
      <c r="I6663" s="196"/>
      <c r="J6663" s="196"/>
      <c r="K6663" s="196"/>
      <c r="L6663" s="197"/>
    </row>
    <row r="6664" spans="6:12">
      <c r="F6664" s="198"/>
      <c r="G6664" s="196"/>
      <c r="H6664" s="196"/>
      <c r="I6664" s="196"/>
      <c r="J6664" s="196"/>
      <c r="K6664" s="196"/>
      <c r="L6664" s="197"/>
    </row>
    <row r="6665" spans="6:12">
      <c r="F6665" s="198"/>
      <c r="G6665" s="196"/>
      <c r="H6665" s="196"/>
      <c r="I6665" s="196"/>
      <c r="J6665" s="196"/>
      <c r="K6665" s="196"/>
      <c r="L6665" s="197"/>
    </row>
    <row r="6666" spans="6:12">
      <c r="F6666" s="198"/>
      <c r="G6666" s="196"/>
      <c r="H6666" s="196"/>
      <c r="I6666" s="196"/>
      <c r="J6666" s="196"/>
      <c r="K6666" s="196"/>
      <c r="L6666" s="197"/>
    </row>
    <row r="6667" spans="6:12">
      <c r="F6667" s="198"/>
      <c r="G6667" s="196"/>
      <c r="H6667" s="196"/>
      <c r="I6667" s="196"/>
      <c r="J6667" s="196"/>
      <c r="K6667" s="196"/>
      <c r="L6667" s="197"/>
    </row>
    <row r="6668" spans="6:12">
      <c r="F6668" s="198"/>
      <c r="G6668" s="196"/>
      <c r="H6668" s="196"/>
      <c r="I6668" s="196"/>
      <c r="J6668" s="196"/>
      <c r="K6668" s="196"/>
      <c r="L6668" s="197"/>
    </row>
    <row r="6669" spans="6:12">
      <c r="F6669" s="198"/>
      <c r="G6669" s="196"/>
      <c r="H6669" s="196"/>
      <c r="I6669" s="196"/>
      <c r="J6669" s="196"/>
      <c r="K6669" s="196"/>
      <c r="L6669" s="197"/>
    </row>
    <row r="6670" spans="6:12">
      <c r="F6670" s="198"/>
      <c r="G6670" s="196"/>
      <c r="H6670" s="196"/>
      <c r="I6670" s="196"/>
      <c r="J6670" s="196"/>
      <c r="K6670" s="196"/>
      <c r="L6670" s="197"/>
    </row>
    <row r="6671" spans="6:12">
      <c r="F6671" s="198"/>
      <c r="G6671" s="196"/>
      <c r="H6671" s="196"/>
      <c r="I6671" s="196"/>
      <c r="J6671" s="196"/>
      <c r="K6671" s="196"/>
      <c r="L6671" s="197"/>
    </row>
    <row r="6672" spans="6:12">
      <c r="F6672" s="198"/>
      <c r="G6672" s="196"/>
      <c r="H6672" s="196"/>
      <c r="I6672" s="196"/>
      <c r="J6672" s="196"/>
      <c r="K6672" s="196"/>
      <c r="L6672" s="197"/>
    </row>
    <row r="6673" spans="6:12">
      <c r="F6673" s="198"/>
      <c r="G6673" s="196"/>
      <c r="H6673" s="196"/>
      <c r="I6673" s="196"/>
      <c r="J6673" s="196"/>
      <c r="K6673" s="196"/>
      <c r="L6673" s="197"/>
    </row>
    <row r="6674" spans="6:12">
      <c r="F6674" s="198"/>
      <c r="G6674" s="196"/>
      <c r="H6674" s="196"/>
      <c r="I6674" s="196"/>
      <c r="J6674" s="196"/>
      <c r="K6674" s="196"/>
      <c r="L6674" s="197"/>
    </row>
    <row r="6675" spans="6:12">
      <c r="F6675" s="198"/>
      <c r="G6675" s="196"/>
      <c r="H6675" s="196"/>
      <c r="I6675" s="196"/>
      <c r="J6675" s="196"/>
      <c r="K6675" s="196"/>
      <c r="L6675" s="197"/>
    </row>
    <row r="6676" spans="6:12">
      <c r="F6676" s="198"/>
      <c r="G6676" s="196"/>
      <c r="H6676" s="196"/>
      <c r="I6676" s="196"/>
      <c r="J6676" s="196"/>
      <c r="K6676" s="196"/>
      <c r="L6676" s="197"/>
    </row>
    <row r="6677" spans="6:12">
      <c r="F6677" s="198"/>
      <c r="G6677" s="196"/>
      <c r="H6677" s="196"/>
      <c r="I6677" s="196"/>
      <c r="J6677" s="196"/>
      <c r="K6677" s="196"/>
      <c r="L6677" s="197"/>
    </row>
    <row r="6678" spans="6:12">
      <c r="F6678" s="198"/>
      <c r="G6678" s="196"/>
      <c r="H6678" s="196"/>
      <c r="I6678" s="196"/>
      <c r="J6678" s="196"/>
      <c r="K6678" s="196"/>
      <c r="L6678" s="197"/>
    </row>
    <row r="6679" spans="6:12">
      <c r="F6679" s="198"/>
      <c r="G6679" s="196"/>
      <c r="H6679" s="196"/>
      <c r="I6679" s="196"/>
      <c r="J6679" s="196"/>
      <c r="K6679" s="196"/>
      <c r="L6679" s="197"/>
    </row>
    <row r="6680" spans="6:12">
      <c r="F6680" s="198"/>
      <c r="G6680" s="196"/>
      <c r="H6680" s="196"/>
      <c r="I6680" s="196"/>
      <c r="J6680" s="196"/>
      <c r="K6680" s="196"/>
      <c r="L6680" s="197"/>
    </row>
    <row r="6681" spans="6:12">
      <c r="F6681" s="198"/>
      <c r="G6681" s="196"/>
      <c r="H6681" s="196"/>
      <c r="I6681" s="196"/>
      <c r="J6681" s="196"/>
      <c r="K6681" s="196"/>
      <c r="L6681" s="197"/>
    </row>
    <row r="6682" spans="6:12">
      <c r="F6682" s="198"/>
      <c r="G6682" s="196"/>
      <c r="H6682" s="196"/>
      <c r="I6682" s="196"/>
      <c r="J6682" s="196"/>
      <c r="K6682" s="196"/>
      <c r="L6682" s="197"/>
    </row>
    <row r="6683" spans="6:12">
      <c r="F6683" s="198"/>
      <c r="G6683" s="196"/>
      <c r="H6683" s="196"/>
      <c r="I6683" s="196"/>
      <c r="J6683" s="196"/>
      <c r="K6683" s="196"/>
      <c r="L6683" s="197"/>
    </row>
    <row r="6684" spans="6:12">
      <c r="F6684" s="198"/>
      <c r="G6684" s="196"/>
      <c r="H6684" s="196"/>
      <c r="I6684" s="196"/>
      <c r="J6684" s="196"/>
      <c r="K6684" s="196"/>
      <c r="L6684" s="197"/>
    </row>
    <row r="6685" spans="6:12">
      <c r="F6685" s="198"/>
      <c r="G6685" s="196"/>
      <c r="H6685" s="196"/>
      <c r="I6685" s="196"/>
      <c r="J6685" s="196"/>
      <c r="K6685" s="196"/>
      <c r="L6685" s="197"/>
    </row>
    <row r="6686" spans="6:12">
      <c r="F6686" s="198"/>
      <c r="G6686" s="196"/>
      <c r="H6686" s="196"/>
      <c r="I6686" s="196"/>
      <c r="J6686" s="196"/>
      <c r="K6686" s="196"/>
      <c r="L6686" s="197"/>
    </row>
    <row r="6687" spans="6:12">
      <c r="F6687" s="198"/>
      <c r="G6687" s="196"/>
      <c r="H6687" s="196"/>
      <c r="I6687" s="196"/>
      <c r="J6687" s="196"/>
      <c r="K6687" s="196"/>
      <c r="L6687" s="197"/>
    </row>
    <row r="6688" spans="6:12">
      <c r="F6688" s="198"/>
      <c r="G6688" s="196"/>
      <c r="H6688" s="196"/>
      <c r="I6688" s="196"/>
      <c r="J6688" s="196"/>
      <c r="K6688" s="196"/>
      <c r="L6688" s="197"/>
    </row>
    <row r="6689" spans="6:12">
      <c r="F6689" s="198"/>
      <c r="G6689" s="196"/>
      <c r="H6689" s="196"/>
      <c r="I6689" s="196"/>
      <c r="J6689" s="196"/>
      <c r="K6689" s="196"/>
      <c r="L6689" s="197"/>
    </row>
    <row r="6690" spans="6:12">
      <c r="F6690" s="198"/>
      <c r="G6690" s="196"/>
      <c r="H6690" s="196"/>
      <c r="I6690" s="196"/>
      <c r="J6690" s="196"/>
      <c r="K6690" s="196"/>
      <c r="L6690" s="197"/>
    </row>
    <row r="6691" spans="6:12">
      <c r="F6691" s="198"/>
      <c r="G6691" s="196"/>
      <c r="H6691" s="196"/>
      <c r="I6691" s="196"/>
      <c r="J6691" s="196"/>
      <c r="K6691" s="196"/>
      <c r="L6691" s="197"/>
    </row>
    <row r="6692" spans="6:12">
      <c r="F6692" s="198"/>
      <c r="G6692" s="196"/>
      <c r="H6692" s="196"/>
      <c r="I6692" s="196"/>
      <c r="J6692" s="196"/>
      <c r="K6692" s="196"/>
      <c r="L6692" s="197"/>
    </row>
    <row r="6693" spans="6:12">
      <c r="F6693" s="198"/>
      <c r="G6693" s="196"/>
      <c r="H6693" s="196"/>
      <c r="I6693" s="196"/>
      <c r="J6693" s="196"/>
      <c r="K6693" s="196"/>
      <c r="L6693" s="197"/>
    </row>
    <row r="6694" spans="6:12">
      <c r="F6694" s="198"/>
      <c r="G6694" s="196"/>
      <c r="H6694" s="196"/>
      <c r="I6694" s="196"/>
      <c r="J6694" s="196"/>
      <c r="K6694" s="196"/>
      <c r="L6694" s="197"/>
    </row>
    <row r="6695" spans="6:12">
      <c r="F6695" s="198"/>
      <c r="G6695" s="196"/>
      <c r="H6695" s="196"/>
      <c r="I6695" s="196"/>
      <c r="J6695" s="196"/>
      <c r="K6695" s="196"/>
      <c r="L6695" s="197"/>
    </row>
    <row r="6696" spans="6:12">
      <c r="F6696" s="198"/>
      <c r="G6696" s="196"/>
      <c r="H6696" s="196"/>
      <c r="I6696" s="196"/>
      <c r="J6696" s="196"/>
      <c r="K6696" s="196"/>
      <c r="L6696" s="197"/>
    </row>
    <row r="6697" spans="6:12">
      <c r="F6697" s="198"/>
      <c r="G6697" s="196"/>
      <c r="H6697" s="196"/>
      <c r="I6697" s="196"/>
      <c r="J6697" s="196"/>
      <c r="K6697" s="196"/>
      <c r="L6697" s="197"/>
    </row>
    <row r="6698" spans="6:12">
      <c r="F6698" s="198"/>
      <c r="G6698" s="196"/>
      <c r="H6698" s="196"/>
      <c r="I6698" s="196"/>
      <c r="J6698" s="196"/>
      <c r="K6698" s="196"/>
      <c r="L6698" s="197"/>
    </row>
    <row r="6699" spans="6:12">
      <c r="F6699" s="198"/>
      <c r="G6699" s="196"/>
      <c r="H6699" s="196"/>
      <c r="I6699" s="196"/>
      <c r="J6699" s="196"/>
      <c r="K6699" s="196"/>
      <c r="L6699" s="197"/>
    </row>
    <row r="6700" spans="6:12">
      <c r="F6700" s="198"/>
      <c r="G6700" s="196"/>
      <c r="H6700" s="196"/>
      <c r="I6700" s="196"/>
      <c r="J6700" s="196"/>
      <c r="K6700" s="196"/>
      <c r="L6700" s="197"/>
    </row>
    <row r="6701" spans="6:12">
      <c r="F6701" s="198"/>
      <c r="G6701" s="196"/>
      <c r="H6701" s="196"/>
      <c r="I6701" s="196"/>
      <c r="J6701" s="196"/>
      <c r="K6701" s="196"/>
      <c r="L6701" s="197"/>
    </row>
    <row r="6702" spans="6:12">
      <c r="F6702" s="198"/>
      <c r="G6702" s="196"/>
      <c r="H6702" s="196"/>
      <c r="I6702" s="196"/>
      <c r="J6702" s="196"/>
      <c r="K6702" s="196"/>
      <c r="L6702" s="197"/>
    </row>
    <row r="6703" spans="6:12">
      <c r="F6703" s="198"/>
      <c r="G6703" s="196"/>
      <c r="H6703" s="196"/>
      <c r="I6703" s="196"/>
      <c r="J6703" s="196"/>
      <c r="K6703" s="196"/>
      <c r="L6703" s="197"/>
    </row>
    <row r="6704" spans="6:12">
      <c r="F6704" s="198"/>
      <c r="G6704" s="196"/>
      <c r="H6704" s="196"/>
      <c r="I6704" s="196"/>
      <c r="J6704" s="196"/>
      <c r="K6704" s="196"/>
      <c r="L6704" s="197"/>
    </row>
    <row r="6705" spans="6:12">
      <c r="F6705" s="198"/>
      <c r="G6705" s="196"/>
      <c r="H6705" s="196"/>
      <c r="I6705" s="196"/>
      <c r="J6705" s="196"/>
      <c r="K6705" s="196"/>
      <c r="L6705" s="197"/>
    </row>
    <row r="6706" spans="6:12">
      <c r="F6706" s="198"/>
      <c r="G6706" s="196"/>
      <c r="H6706" s="196"/>
      <c r="I6706" s="196"/>
      <c r="J6706" s="196"/>
      <c r="K6706" s="196"/>
      <c r="L6706" s="197"/>
    </row>
    <row r="6707" spans="6:12">
      <c r="F6707" s="198"/>
      <c r="G6707" s="196"/>
      <c r="H6707" s="196"/>
      <c r="I6707" s="196"/>
      <c r="J6707" s="196"/>
      <c r="K6707" s="196"/>
      <c r="L6707" s="197"/>
    </row>
    <row r="6708" spans="6:12">
      <c r="F6708" s="198"/>
      <c r="G6708" s="196"/>
      <c r="H6708" s="196"/>
      <c r="I6708" s="196"/>
      <c r="J6708" s="196"/>
      <c r="K6708" s="196"/>
      <c r="L6708" s="197"/>
    </row>
    <row r="6709" spans="6:12">
      <c r="F6709" s="198"/>
      <c r="G6709" s="196"/>
      <c r="H6709" s="196"/>
      <c r="I6709" s="196"/>
      <c r="J6709" s="196"/>
      <c r="K6709" s="196"/>
      <c r="L6709" s="197"/>
    </row>
    <row r="6710" spans="6:12">
      <c r="F6710" s="198"/>
      <c r="G6710" s="196"/>
      <c r="H6710" s="196"/>
      <c r="I6710" s="196"/>
      <c r="J6710" s="196"/>
      <c r="K6710" s="196"/>
      <c r="L6710" s="197"/>
    </row>
    <row r="6711" spans="6:12">
      <c r="F6711" s="198"/>
      <c r="G6711" s="196"/>
      <c r="H6711" s="196"/>
      <c r="I6711" s="196"/>
      <c r="J6711" s="196"/>
      <c r="K6711" s="196"/>
      <c r="L6711" s="197"/>
    </row>
    <row r="6712" spans="6:12">
      <c r="F6712" s="198"/>
      <c r="G6712" s="196"/>
      <c r="H6712" s="196"/>
      <c r="I6712" s="196"/>
      <c r="J6712" s="196"/>
      <c r="K6712" s="196"/>
      <c r="L6712" s="197"/>
    </row>
    <row r="6713" spans="6:12">
      <c r="F6713" s="198"/>
      <c r="G6713" s="196"/>
      <c r="H6713" s="196"/>
      <c r="I6713" s="196"/>
      <c r="J6713" s="196"/>
      <c r="K6713" s="196"/>
      <c r="L6713" s="197"/>
    </row>
    <row r="6714" spans="6:12">
      <c r="F6714" s="198"/>
      <c r="G6714" s="196"/>
      <c r="H6714" s="196"/>
      <c r="I6714" s="196"/>
      <c r="J6714" s="196"/>
      <c r="K6714" s="196"/>
      <c r="L6714" s="197"/>
    </row>
    <row r="6715" spans="6:12">
      <c r="F6715" s="198"/>
      <c r="G6715" s="196"/>
      <c r="H6715" s="196"/>
      <c r="I6715" s="196"/>
      <c r="J6715" s="196"/>
      <c r="K6715" s="196"/>
      <c r="L6715" s="197"/>
    </row>
    <row r="6716" spans="6:12">
      <c r="F6716" s="198"/>
      <c r="G6716" s="196"/>
      <c r="H6716" s="196"/>
      <c r="I6716" s="196"/>
      <c r="J6716" s="196"/>
      <c r="K6716" s="196"/>
      <c r="L6716" s="197"/>
    </row>
    <row r="6717" spans="6:12">
      <c r="F6717" s="198"/>
      <c r="G6717" s="196"/>
      <c r="H6717" s="196"/>
      <c r="I6717" s="196"/>
      <c r="J6717" s="196"/>
      <c r="K6717" s="196"/>
      <c r="L6717" s="197"/>
    </row>
    <row r="6718" spans="6:12">
      <c r="F6718" s="198"/>
      <c r="G6718" s="196"/>
      <c r="H6718" s="196"/>
      <c r="I6718" s="196"/>
      <c r="J6718" s="196"/>
      <c r="K6718" s="196"/>
      <c r="L6718" s="197"/>
    </row>
    <row r="6719" spans="6:12">
      <c r="F6719" s="198"/>
      <c r="G6719" s="196"/>
      <c r="H6719" s="196"/>
      <c r="I6719" s="196"/>
      <c r="J6719" s="196"/>
      <c r="K6719" s="196"/>
      <c r="L6719" s="197"/>
    </row>
    <row r="6720" spans="6:12">
      <c r="F6720" s="198"/>
      <c r="G6720" s="196"/>
      <c r="H6720" s="196"/>
      <c r="I6720" s="196"/>
      <c r="J6720" s="196"/>
      <c r="K6720" s="196"/>
      <c r="L6720" s="197"/>
    </row>
    <row r="6721" spans="6:12">
      <c r="F6721" s="198"/>
      <c r="G6721" s="196"/>
      <c r="H6721" s="196"/>
      <c r="I6721" s="196"/>
      <c r="J6721" s="196"/>
      <c r="K6721" s="196"/>
      <c r="L6721" s="197"/>
    </row>
    <row r="6722" spans="6:12">
      <c r="F6722" s="198"/>
      <c r="G6722" s="196"/>
      <c r="H6722" s="196"/>
      <c r="I6722" s="196"/>
      <c r="J6722" s="196"/>
      <c r="K6722" s="196"/>
      <c r="L6722" s="197"/>
    </row>
    <row r="6723" spans="6:12">
      <c r="F6723" s="198"/>
      <c r="G6723" s="196"/>
      <c r="H6723" s="196"/>
      <c r="I6723" s="196"/>
      <c r="J6723" s="196"/>
      <c r="K6723" s="196"/>
      <c r="L6723" s="197"/>
    </row>
    <row r="6724" spans="6:12">
      <c r="F6724" s="198"/>
      <c r="G6724" s="196"/>
      <c r="H6724" s="196"/>
      <c r="I6724" s="196"/>
      <c r="J6724" s="196"/>
      <c r="K6724" s="196"/>
      <c r="L6724" s="197"/>
    </row>
    <row r="6725" spans="6:12">
      <c r="F6725" s="198"/>
      <c r="G6725" s="196"/>
      <c r="H6725" s="196"/>
      <c r="I6725" s="196"/>
      <c r="J6725" s="196"/>
      <c r="K6725" s="196"/>
      <c r="L6725" s="197"/>
    </row>
    <row r="6726" spans="6:12">
      <c r="F6726" s="198"/>
      <c r="G6726" s="196"/>
      <c r="H6726" s="196"/>
      <c r="I6726" s="196"/>
      <c r="J6726" s="196"/>
      <c r="K6726" s="196"/>
      <c r="L6726" s="197"/>
    </row>
    <row r="6727" spans="6:12">
      <c r="F6727" s="198"/>
      <c r="G6727" s="196"/>
      <c r="H6727" s="196"/>
      <c r="I6727" s="196"/>
      <c r="J6727" s="196"/>
      <c r="K6727" s="196"/>
      <c r="L6727" s="197"/>
    </row>
    <row r="6728" spans="6:12">
      <c r="F6728" s="198"/>
      <c r="G6728" s="196"/>
      <c r="H6728" s="196"/>
      <c r="I6728" s="196"/>
      <c r="J6728" s="196"/>
      <c r="K6728" s="196"/>
      <c r="L6728" s="197"/>
    </row>
    <row r="6729" spans="6:12">
      <c r="F6729" s="198"/>
      <c r="G6729" s="196"/>
      <c r="H6729" s="196"/>
      <c r="I6729" s="196"/>
      <c r="J6729" s="196"/>
      <c r="K6729" s="196"/>
      <c r="L6729" s="197"/>
    </row>
    <row r="6730" spans="6:12">
      <c r="F6730" s="198"/>
      <c r="G6730" s="196"/>
      <c r="H6730" s="196"/>
      <c r="I6730" s="196"/>
      <c r="J6730" s="196"/>
      <c r="K6730" s="196"/>
      <c r="L6730" s="197"/>
    </row>
    <row r="6731" spans="6:12">
      <c r="F6731" s="198"/>
      <c r="G6731" s="196"/>
      <c r="H6731" s="196"/>
      <c r="I6731" s="196"/>
      <c r="J6731" s="196"/>
      <c r="K6731" s="196"/>
      <c r="L6731" s="197"/>
    </row>
    <row r="6732" spans="6:12">
      <c r="F6732" s="198"/>
      <c r="G6732" s="196"/>
      <c r="H6732" s="196"/>
      <c r="I6732" s="196"/>
      <c r="J6732" s="196"/>
      <c r="K6732" s="196"/>
      <c r="L6732" s="197"/>
    </row>
    <row r="6733" spans="6:12">
      <c r="F6733" s="198"/>
      <c r="G6733" s="196"/>
      <c r="H6733" s="196"/>
      <c r="I6733" s="196"/>
      <c r="J6733" s="196"/>
      <c r="K6733" s="196"/>
      <c r="L6733" s="197"/>
    </row>
    <row r="6734" spans="6:12">
      <c r="F6734" s="198"/>
      <c r="G6734" s="196"/>
      <c r="H6734" s="196"/>
      <c r="I6734" s="196"/>
      <c r="J6734" s="196"/>
      <c r="K6734" s="196"/>
      <c r="L6734" s="197"/>
    </row>
    <row r="6735" spans="6:12">
      <c r="F6735" s="198"/>
      <c r="G6735" s="196"/>
      <c r="H6735" s="196"/>
      <c r="I6735" s="196"/>
      <c r="J6735" s="196"/>
      <c r="K6735" s="196"/>
      <c r="L6735" s="197"/>
    </row>
    <row r="6736" spans="6:12">
      <c r="F6736" s="198"/>
      <c r="G6736" s="196"/>
      <c r="H6736" s="196"/>
      <c r="I6736" s="196"/>
      <c r="J6736" s="196"/>
      <c r="K6736" s="196"/>
      <c r="L6736" s="197"/>
    </row>
    <row r="6737" spans="6:12">
      <c r="F6737" s="198"/>
      <c r="G6737" s="196"/>
      <c r="H6737" s="196"/>
      <c r="I6737" s="196"/>
      <c r="J6737" s="196"/>
      <c r="K6737" s="196"/>
      <c r="L6737" s="197"/>
    </row>
    <row r="6738" spans="6:12">
      <c r="F6738" s="198"/>
      <c r="G6738" s="196"/>
      <c r="H6738" s="196"/>
      <c r="I6738" s="196"/>
      <c r="J6738" s="196"/>
      <c r="K6738" s="196"/>
      <c r="L6738" s="197"/>
    </row>
    <row r="6739" spans="6:12">
      <c r="F6739" s="198"/>
      <c r="G6739" s="196"/>
      <c r="H6739" s="196"/>
      <c r="I6739" s="196"/>
      <c r="J6739" s="196"/>
      <c r="K6739" s="196"/>
      <c r="L6739" s="197"/>
    </row>
    <row r="6740" spans="6:12">
      <c r="F6740" s="198"/>
      <c r="G6740" s="196"/>
      <c r="H6740" s="196"/>
      <c r="I6740" s="196"/>
      <c r="J6740" s="196"/>
      <c r="K6740" s="196"/>
      <c r="L6740" s="197"/>
    </row>
    <row r="6741" spans="6:12">
      <c r="F6741" s="198"/>
      <c r="G6741" s="196"/>
      <c r="H6741" s="196"/>
      <c r="I6741" s="196"/>
      <c r="J6741" s="196"/>
      <c r="K6741" s="196"/>
      <c r="L6741" s="197"/>
    </row>
    <row r="6742" spans="6:12">
      <c r="F6742" s="198"/>
      <c r="G6742" s="196"/>
      <c r="H6742" s="196"/>
      <c r="I6742" s="196"/>
      <c r="J6742" s="196"/>
      <c r="K6742" s="196"/>
      <c r="L6742" s="197"/>
    </row>
    <row r="6743" spans="6:12">
      <c r="F6743" s="198"/>
      <c r="G6743" s="196"/>
      <c r="H6743" s="196"/>
      <c r="I6743" s="196"/>
      <c r="J6743" s="196"/>
      <c r="K6743" s="196"/>
      <c r="L6743" s="197"/>
    </row>
    <row r="6744" spans="6:12">
      <c r="F6744" s="198"/>
      <c r="G6744" s="196"/>
      <c r="H6744" s="196"/>
      <c r="I6744" s="196"/>
      <c r="J6744" s="196"/>
      <c r="K6744" s="196"/>
      <c r="L6744" s="197"/>
    </row>
    <row r="6745" spans="6:12">
      <c r="F6745" s="198"/>
      <c r="G6745" s="196"/>
      <c r="H6745" s="196"/>
      <c r="I6745" s="196"/>
      <c r="J6745" s="196"/>
      <c r="K6745" s="196"/>
      <c r="L6745" s="197"/>
    </row>
    <row r="6746" spans="6:12">
      <c r="F6746" s="198"/>
      <c r="G6746" s="196"/>
      <c r="H6746" s="196"/>
      <c r="I6746" s="196"/>
      <c r="J6746" s="196"/>
      <c r="K6746" s="196"/>
      <c r="L6746" s="197"/>
    </row>
    <row r="6747" spans="6:12">
      <c r="F6747" s="198"/>
      <c r="G6747" s="196"/>
      <c r="H6747" s="196"/>
      <c r="I6747" s="196"/>
      <c r="J6747" s="196"/>
      <c r="K6747" s="196"/>
      <c r="L6747" s="197"/>
    </row>
    <row r="6748" spans="6:12">
      <c r="F6748" s="198"/>
      <c r="G6748" s="196"/>
      <c r="H6748" s="196"/>
      <c r="I6748" s="196"/>
      <c r="J6748" s="196"/>
      <c r="K6748" s="196"/>
      <c r="L6748" s="197"/>
    </row>
    <row r="6749" spans="6:12">
      <c r="F6749" s="198"/>
      <c r="G6749" s="196"/>
      <c r="H6749" s="196"/>
      <c r="I6749" s="196"/>
      <c r="J6749" s="196"/>
      <c r="K6749" s="196"/>
      <c r="L6749" s="197"/>
    </row>
    <row r="6750" spans="6:12">
      <c r="F6750" s="198"/>
      <c r="G6750" s="196"/>
      <c r="H6750" s="196"/>
      <c r="I6750" s="196"/>
      <c r="J6750" s="196"/>
      <c r="K6750" s="196"/>
      <c r="L6750" s="197"/>
    </row>
    <row r="6751" spans="6:12">
      <c r="F6751" s="198"/>
      <c r="G6751" s="196"/>
      <c r="H6751" s="196"/>
      <c r="I6751" s="196"/>
      <c r="J6751" s="196"/>
      <c r="K6751" s="196"/>
      <c r="L6751" s="197"/>
    </row>
    <row r="6752" spans="6:12">
      <c r="F6752" s="198"/>
      <c r="G6752" s="196"/>
      <c r="H6752" s="196"/>
      <c r="I6752" s="196"/>
      <c r="J6752" s="196"/>
      <c r="K6752" s="196"/>
      <c r="L6752" s="197"/>
    </row>
    <row r="6753" spans="6:12">
      <c r="F6753" s="198"/>
      <c r="G6753" s="196"/>
      <c r="H6753" s="196"/>
      <c r="I6753" s="196"/>
      <c r="J6753" s="196"/>
      <c r="K6753" s="196"/>
      <c r="L6753" s="197"/>
    </row>
    <row r="6754" spans="6:12">
      <c r="F6754" s="198"/>
      <c r="G6754" s="196"/>
      <c r="H6754" s="196"/>
      <c r="I6754" s="196"/>
      <c r="J6754" s="196"/>
      <c r="K6754" s="196"/>
      <c r="L6754" s="197"/>
    </row>
    <row r="6755" spans="6:12">
      <c r="F6755" s="198"/>
      <c r="G6755" s="196"/>
      <c r="H6755" s="196"/>
      <c r="I6755" s="196"/>
      <c r="J6755" s="196"/>
      <c r="K6755" s="196"/>
      <c r="L6755" s="197"/>
    </row>
    <row r="6756" spans="6:12">
      <c r="F6756" s="198"/>
      <c r="G6756" s="196"/>
      <c r="H6756" s="196"/>
      <c r="I6756" s="196"/>
      <c r="J6756" s="196"/>
      <c r="K6756" s="196"/>
      <c r="L6756" s="197"/>
    </row>
    <row r="6757" spans="6:12">
      <c r="F6757" s="198"/>
      <c r="G6757" s="196"/>
      <c r="H6757" s="196"/>
      <c r="I6757" s="196"/>
      <c r="J6757" s="196"/>
      <c r="K6757" s="196"/>
      <c r="L6757" s="197"/>
    </row>
    <row r="6758" spans="6:12">
      <c r="F6758" s="198"/>
      <c r="G6758" s="196"/>
      <c r="H6758" s="196"/>
      <c r="I6758" s="196"/>
      <c r="J6758" s="196"/>
      <c r="K6758" s="196"/>
      <c r="L6758" s="197"/>
    </row>
    <row r="6759" spans="6:12">
      <c r="F6759" s="198"/>
      <c r="G6759" s="196"/>
      <c r="H6759" s="196"/>
      <c r="I6759" s="196"/>
      <c r="J6759" s="196"/>
      <c r="K6759" s="196"/>
      <c r="L6759" s="197"/>
    </row>
    <row r="6760" spans="6:12">
      <c r="F6760" s="198"/>
      <c r="G6760" s="196"/>
      <c r="H6760" s="196"/>
      <c r="I6760" s="196"/>
      <c r="J6760" s="196"/>
      <c r="K6760" s="196"/>
      <c r="L6760" s="197"/>
    </row>
    <row r="6761" spans="6:12">
      <c r="F6761" s="198"/>
      <c r="G6761" s="196"/>
      <c r="H6761" s="196"/>
      <c r="I6761" s="196"/>
      <c r="J6761" s="196"/>
      <c r="K6761" s="196"/>
      <c r="L6761" s="197"/>
    </row>
    <row r="6762" spans="6:12">
      <c r="F6762" s="198"/>
      <c r="G6762" s="196"/>
      <c r="H6762" s="196"/>
      <c r="I6762" s="196"/>
      <c r="J6762" s="196"/>
      <c r="K6762" s="196"/>
      <c r="L6762" s="197"/>
    </row>
    <row r="6763" spans="6:12">
      <c r="F6763" s="198"/>
      <c r="G6763" s="196"/>
      <c r="H6763" s="196"/>
      <c r="I6763" s="196"/>
      <c r="J6763" s="196"/>
      <c r="K6763" s="196"/>
      <c r="L6763" s="197"/>
    </row>
    <row r="6764" spans="6:12">
      <c r="F6764" s="198"/>
      <c r="G6764" s="196"/>
      <c r="H6764" s="196"/>
      <c r="I6764" s="196"/>
      <c r="J6764" s="196"/>
      <c r="K6764" s="196"/>
      <c r="L6764" s="197"/>
    </row>
    <row r="6765" spans="6:12">
      <c r="F6765" s="198"/>
      <c r="G6765" s="196"/>
      <c r="H6765" s="196"/>
      <c r="I6765" s="196"/>
      <c r="J6765" s="196"/>
      <c r="K6765" s="196"/>
      <c r="L6765" s="197"/>
    </row>
    <row r="6766" spans="6:12">
      <c r="F6766" s="198"/>
      <c r="G6766" s="196"/>
      <c r="H6766" s="196"/>
      <c r="I6766" s="196"/>
      <c r="J6766" s="196"/>
      <c r="K6766" s="196"/>
      <c r="L6766" s="197"/>
    </row>
    <row r="6767" spans="6:12">
      <c r="F6767" s="198"/>
      <c r="G6767" s="196"/>
      <c r="H6767" s="196"/>
      <c r="I6767" s="196"/>
      <c r="J6767" s="196"/>
      <c r="K6767" s="196"/>
      <c r="L6767" s="197"/>
    </row>
    <row r="6768" spans="6:12">
      <c r="F6768" s="198"/>
      <c r="G6768" s="196"/>
      <c r="H6768" s="196"/>
      <c r="I6768" s="196"/>
      <c r="J6768" s="196"/>
      <c r="K6768" s="196"/>
      <c r="L6768" s="197"/>
    </row>
    <row r="6769" spans="6:12">
      <c r="F6769" s="198"/>
      <c r="G6769" s="196"/>
      <c r="H6769" s="196"/>
      <c r="I6769" s="196"/>
      <c r="J6769" s="196"/>
      <c r="K6769" s="196"/>
      <c r="L6769" s="197"/>
    </row>
    <row r="6770" spans="6:12">
      <c r="F6770" s="198"/>
      <c r="G6770" s="196"/>
      <c r="H6770" s="196"/>
      <c r="I6770" s="196"/>
      <c r="J6770" s="196"/>
      <c r="K6770" s="196"/>
      <c r="L6770" s="197"/>
    </row>
    <row r="6771" spans="6:12">
      <c r="F6771" s="198"/>
      <c r="G6771" s="196"/>
      <c r="H6771" s="196"/>
      <c r="I6771" s="196"/>
      <c r="J6771" s="196"/>
      <c r="K6771" s="196"/>
      <c r="L6771" s="197"/>
    </row>
    <row r="6772" spans="6:12">
      <c r="F6772" s="198"/>
      <c r="G6772" s="196"/>
      <c r="H6772" s="196"/>
      <c r="I6772" s="196"/>
      <c r="J6772" s="196"/>
      <c r="K6772" s="196"/>
      <c r="L6772" s="197"/>
    </row>
    <row r="6773" spans="6:12">
      <c r="F6773" s="198"/>
      <c r="G6773" s="196"/>
      <c r="H6773" s="196"/>
      <c r="I6773" s="196"/>
      <c r="J6773" s="196"/>
      <c r="K6773" s="196"/>
      <c r="L6773" s="197"/>
    </row>
    <row r="6774" spans="6:12">
      <c r="F6774" s="198"/>
      <c r="G6774" s="196"/>
      <c r="H6774" s="196"/>
      <c r="I6774" s="196"/>
      <c r="J6774" s="196"/>
      <c r="K6774" s="196"/>
      <c r="L6774" s="197"/>
    </row>
    <row r="6775" spans="6:12">
      <c r="F6775" s="198"/>
      <c r="G6775" s="196"/>
      <c r="H6775" s="196"/>
      <c r="I6775" s="196"/>
      <c r="J6775" s="196"/>
      <c r="K6775" s="196"/>
      <c r="L6775" s="197"/>
    </row>
    <row r="6776" spans="6:12">
      <c r="F6776" s="198"/>
      <c r="G6776" s="196"/>
      <c r="H6776" s="196"/>
      <c r="I6776" s="196"/>
      <c r="J6776" s="196"/>
      <c r="K6776" s="196"/>
      <c r="L6776" s="197"/>
    </row>
    <row r="6777" spans="6:12">
      <c r="F6777" s="198"/>
      <c r="G6777" s="196"/>
      <c r="H6777" s="196"/>
      <c r="I6777" s="196"/>
      <c r="J6777" s="196"/>
      <c r="K6777" s="196"/>
      <c r="L6777" s="197"/>
    </row>
    <row r="6778" spans="6:12">
      <c r="F6778" s="198"/>
      <c r="G6778" s="196"/>
      <c r="H6778" s="196"/>
      <c r="I6778" s="196"/>
      <c r="J6778" s="196"/>
      <c r="K6778" s="196"/>
      <c r="L6778" s="197"/>
    </row>
    <row r="6779" spans="6:12">
      <c r="F6779" s="198"/>
      <c r="G6779" s="196"/>
      <c r="H6779" s="196"/>
      <c r="I6779" s="196"/>
      <c r="J6779" s="196"/>
      <c r="K6779" s="196"/>
      <c r="L6779" s="197"/>
    </row>
    <row r="6780" spans="6:12">
      <c r="F6780" s="198"/>
      <c r="G6780" s="196"/>
      <c r="H6780" s="196"/>
      <c r="I6780" s="196"/>
      <c r="J6780" s="196"/>
      <c r="K6780" s="196"/>
      <c r="L6780" s="197"/>
    </row>
    <row r="6781" spans="6:12">
      <c r="F6781" s="198"/>
      <c r="G6781" s="196"/>
      <c r="H6781" s="196"/>
      <c r="I6781" s="196"/>
      <c r="J6781" s="196"/>
      <c r="K6781" s="196"/>
      <c r="L6781" s="197"/>
    </row>
    <row r="6782" spans="6:12">
      <c r="F6782" s="198"/>
      <c r="G6782" s="196"/>
      <c r="H6782" s="196"/>
      <c r="I6782" s="196"/>
      <c r="J6782" s="196"/>
      <c r="K6782" s="196"/>
      <c r="L6782" s="197"/>
    </row>
    <row r="6783" spans="6:12">
      <c r="F6783" s="198"/>
      <c r="G6783" s="196"/>
      <c r="H6783" s="196"/>
      <c r="I6783" s="196"/>
      <c r="J6783" s="196"/>
      <c r="K6783" s="196"/>
      <c r="L6783" s="197"/>
    </row>
    <row r="6784" spans="6:12">
      <c r="F6784" s="198"/>
      <c r="G6784" s="196"/>
      <c r="H6784" s="196"/>
      <c r="I6784" s="196"/>
      <c r="J6784" s="196"/>
      <c r="K6784" s="196"/>
      <c r="L6784" s="197"/>
    </row>
    <row r="6785" spans="6:12">
      <c r="F6785" s="198"/>
      <c r="G6785" s="196"/>
      <c r="H6785" s="196"/>
      <c r="I6785" s="196"/>
      <c r="J6785" s="196"/>
      <c r="K6785" s="196"/>
      <c r="L6785" s="197"/>
    </row>
    <row r="6786" spans="6:12">
      <c r="F6786" s="198"/>
      <c r="G6786" s="196"/>
      <c r="H6786" s="196"/>
      <c r="I6786" s="196"/>
      <c r="J6786" s="196"/>
      <c r="K6786" s="196"/>
      <c r="L6786" s="197"/>
    </row>
    <row r="6787" spans="6:12">
      <c r="F6787" s="198"/>
      <c r="G6787" s="196"/>
      <c r="H6787" s="196"/>
      <c r="I6787" s="196"/>
      <c r="J6787" s="196"/>
      <c r="K6787" s="196"/>
      <c r="L6787" s="197"/>
    </row>
    <row r="6788" spans="6:12">
      <c r="F6788" s="198"/>
      <c r="G6788" s="196"/>
      <c r="H6788" s="196"/>
      <c r="I6788" s="196"/>
      <c r="J6788" s="196"/>
      <c r="K6788" s="196"/>
      <c r="L6788" s="197"/>
    </row>
    <row r="6789" spans="6:12">
      <c r="F6789" s="198"/>
      <c r="G6789" s="196"/>
      <c r="H6789" s="196"/>
      <c r="I6789" s="196"/>
      <c r="J6789" s="196"/>
      <c r="K6789" s="196"/>
      <c r="L6789" s="197"/>
    </row>
    <row r="6790" spans="6:12">
      <c r="F6790" s="198"/>
      <c r="G6790" s="196"/>
      <c r="H6790" s="196"/>
      <c r="I6790" s="196"/>
      <c r="J6790" s="196"/>
      <c r="K6790" s="196"/>
      <c r="L6790" s="197"/>
    </row>
    <row r="6791" spans="6:12">
      <c r="F6791" s="198"/>
      <c r="G6791" s="196"/>
      <c r="H6791" s="196"/>
      <c r="I6791" s="196"/>
      <c r="J6791" s="196"/>
      <c r="K6791" s="196"/>
      <c r="L6791" s="197"/>
    </row>
    <row r="6792" spans="6:12">
      <c r="F6792" s="198"/>
      <c r="G6792" s="196"/>
      <c r="H6792" s="196"/>
      <c r="I6792" s="196"/>
      <c r="J6792" s="196"/>
      <c r="K6792" s="196"/>
      <c r="L6792" s="197"/>
    </row>
    <row r="6793" spans="6:12">
      <c r="F6793" s="198"/>
      <c r="G6793" s="196"/>
      <c r="H6793" s="196"/>
      <c r="I6793" s="196"/>
      <c r="J6793" s="196"/>
      <c r="K6793" s="196"/>
      <c r="L6793" s="197"/>
    </row>
    <row r="6794" spans="6:12">
      <c r="F6794" s="198"/>
      <c r="G6794" s="196"/>
      <c r="H6794" s="196"/>
      <c r="I6794" s="196"/>
      <c r="J6794" s="196"/>
      <c r="K6794" s="196"/>
      <c r="L6794" s="197"/>
    </row>
    <row r="6795" spans="6:12">
      <c r="F6795" s="198"/>
      <c r="G6795" s="196"/>
      <c r="H6795" s="196"/>
      <c r="I6795" s="196"/>
      <c r="J6795" s="196"/>
      <c r="K6795" s="196"/>
      <c r="L6795" s="197"/>
    </row>
    <row r="6796" spans="6:12">
      <c r="F6796" s="198"/>
      <c r="G6796" s="196"/>
      <c r="H6796" s="196"/>
      <c r="I6796" s="196"/>
      <c r="J6796" s="196"/>
      <c r="K6796" s="196"/>
      <c r="L6796" s="197"/>
    </row>
    <row r="6797" spans="6:12">
      <c r="F6797" s="198"/>
      <c r="G6797" s="196"/>
      <c r="H6797" s="196"/>
      <c r="I6797" s="196"/>
      <c r="J6797" s="196"/>
      <c r="K6797" s="196"/>
      <c r="L6797" s="197"/>
    </row>
    <row r="6798" spans="6:12">
      <c r="F6798" s="198"/>
      <c r="G6798" s="196"/>
      <c r="H6798" s="196"/>
      <c r="I6798" s="196"/>
      <c r="J6798" s="196"/>
      <c r="K6798" s="196"/>
      <c r="L6798" s="197"/>
    </row>
    <row r="6799" spans="6:12">
      <c r="F6799" s="198"/>
      <c r="G6799" s="196"/>
      <c r="H6799" s="196"/>
      <c r="I6799" s="196"/>
      <c r="J6799" s="196"/>
      <c r="K6799" s="196"/>
      <c r="L6799" s="197"/>
    </row>
    <row r="6800" spans="6:12">
      <c r="F6800" s="198"/>
      <c r="G6800" s="196"/>
      <c r="H6800" s="196"/>
      <c r="I6800" s="196"/>
      <c r="J6800" s="196"/>
      <c r="K6800" s="196"/>
      <c r="L6800" s="197"/>
    </row>
    <row r="6801" spans="6:12">
      <c r="F6801" s="198"/>
      <c r="G6801" s="196"/>
      <c r="H6801" s="196"/>
      <c r="I6801" s="196"/>
      <c r="J6801" s="196"/>
      <c r="K6801" s="196"/>
      <c r="L6801" s="197"/>
    </row>
    <row r="6802" spans="6:12">
      <c r="F6802" s="198"/>
      <c r="G6802" s="196"/>
      <c r="H6802" s="196"/>
      <c r="I6802" s="196"/>
      <c r="J6802" s="196"/>
      <c r="K6802" s="196"/>
      <c r="L6802" s="197"/>
    </row>
    <row r="6803" spans="6:12">
      <c r="F6803" s="198"/>
      <c r="G6803" s="196"/>
      <c r="H6803" s="196"/>
      <c r="I6803" s="196"/>
      <c r="J6803" s="196"/>
      <c r="K6803" s="196"/>
      <c r="L6803" s="197"/>
    </row>
    <row r="6804" spans="6:12">
      <c r="F6804" s="198"/>
      <c r="G6804" s="196"/>
      <c r="H6804" s="196"/>
      <c r="I6804" s="196"/>
      <c r="J6804" s="196"/>
      <c r="K6804" s="196"/>
      <c r="L6804" s="197"/>
    </row>
    <row r="6805" spans="6:12">
      <c r="F6805" s="198"/>
      <c r="G6805" s="196"/>
      <c r="H6805" s="196"/>
      <c r="I6805" s="196"/>
      <c r="J6805" s="196"/>
      <c r="K6805" s="196"/>
      <c r="L6805" s="197"/>
    </row>
    <row r="6806" spans="6:12">
      <c r="F6806" s="198"/>
      <c r="G6806" s="196"/>
      <c r="H6806" s="196"/>
      <c r="I6806" s="196"/>
      <c r="J6806" s="196"/>
      <c r="K6806" s="196"/>
      <c r="L6806" s="197"/>
    </row>
    <row r="6807" spans="6:12">
      <c r="F6807" s="198"/>
      <c r="G6807" s="196"/>
      <c r="H6807" s="196"/>
      <c r="I6807" s="196"/>
      <c r="J6807" s="196"/>
      <c r="K6807" s="196"/>
      <c r="L6807" s="197"/>
    </row>
    <row r="6808" spans="6:12">
      <c r="F6808" s="198"/>
      <c r="G6808" s="196"/>
      <c r="H6808" s="196"/>
      <c r="I6808" s="196"/>
      <c r="J6808" s="196"/>
      <c r="K6808" s="196"/>
      <c r="L6808" s="197"/>
    </row>
    <row r="6809" spans="6:12">
      <c r="F6809" s="198"/>
      <c r="G6809" s="196"/>
      <c r="H6809" s="196"/>
      <c r="I6809" s="196"/>
      <c r="J6809" s="196"/>
      <c r="K6809" s="196"/>
      <c r="L6809" s="197"/>
    </row>
    <row r="6810" spans="6:12">
      <c r="F6810" s="198"/>
      <c r="G6810" s="196"/>
      <c r="H6810" s="196"/>
      <c r="I6810" s="196"/>
      <c r="J6810" s="196"/>
      <c r="K6810" s="196"/>
      <c r="L6810" s="197"/>
    </row>
    <row r="6811" spans="6:12">
      <c r="F6811" s="198"/>
      <c r="G6811" s="196"/>
      <c r="H6811" s="196"/>
      <c r="I6811" s="196"/>
      <c r="J6811" s="196"/>
      <c r="K6811" s="196"/>
      <c r="L6811" s="197"/>
    </row>
    <row r="6812" spans="6:12">
      <c r="F6812" s="198"/>
      <c r="G6812" s="196"/>
      <c r="H6812" s="196"/>
      <c r="I6812" s="196"/>
      <c r="J6812" s="196"/>
      <c r="K6812" s="196"/>
      <c r="L6812" s="197"/>
    </row>
    <row r="6813" spans="6:12">
      <c r="F6813" s="198"/>
      <c r="G6813" s="196"/>
      <c r="H6813" s="196"/>
      <c r="I6813" s="196"/>
      <c r="J6813" s="196"/>
      <c r="K6813" s="196"/>
      <c r="L6813" s="197"/>
    </row>
    <row r="6814" spans="6:12">
      <c r="F6814" s="198"/>
      <c r="G6814" s="196"/>
      <c r="H6814" s="196"/>
      <c r="I6814" s="196"/>
      <c r="J6814" s="196"/>
      <c r="K6814" s="196"/>
      <c r="L6814" s="197"/>
    </row>
    <row r="6815" spans="6:12">
      <c r="F6815" s="198"/>
      <c r="G6815" s="196"/>
      <c r="H6815" s="196"/>
      <c r="I6815" s="196"/>
      <c r="J6815" s="196"/>
      <c r="K6815" s="196"/>
      <c r="L6815" s="197"/>
    </row>
    <row r="6816" spans="6:12">
      <c r="F6816" s="198"/>
      <c r="G6816" s="196"/>
      <c r="H6816" s="196"/>
      <c r="I6816" s="196"/>
      <c r="J6816" s="196"/>
      <c r="K6816" s="196"/>
      <c r="L6816" s="197"/>
    </row>
    <row r="6817" spans="6:12">
      <c r="F6817" s="198"/>
      <c r="G6817" s="196"/>
      <c r="H6817" s="196"/>
      <c r="I6817" s="196"/>
      <c r="J6817" s="196"/>
      <c r="K6817" s="196"/>
      <c r="L6817" s="197"/>
    </row>
    <row r="6818" spans="6:12">
      <c r="F6818" s="198"/>
      <c r="G6818" s="196"/>
      <c r="H6818" s="196"/>
      <c r="I6818" s="196"/>
      <c r="J6818" s="196"/>
      <c r="K6818" s="196"/>
      <c r="L6818" s="197"/>
    </row>
    <row r="6819" spans="6:12">
      <c r="F6819" s="198"/>
      <c r="G6819" s="196"/>
      <c r="H6819" s="196"/>
      <c r="I6819" s="196"/>
      <c r="J6819" s="196"/>
      <c r="K6819" s="196"/>
      <c r="L6819" s="197"/>
    </row>
    <row r="6820" spans="6:12">
      <c r="F6820" s="198"/>
      <c r="G6820" s="196"/>
      <c r="H6820" s="196"/>
      <c r="I6820" s="196"/>
      <c r="J6820" s="196"/>
      <c r="K6820" s="196"/>
      <c r="L6820" s="197"/>
    </row>
    <row r="6821" spans="6:12">
      <c r="F6821" s="198"/>
      <c r="G6821" s="196"/>
      <c r="H6821" s="196"/>
      <c r="I6821" s="196"/>
      <c r="J6821" s="196"/>
      <c r="K6821" s="196"/>
      <c r="L6821" s="197"/>
    </row>
    <row r="6822" spans="6:12">
      <c r="F6822" s="198"/>
      <c r="G6822" s="196"/>
      <c r="H6822" s="196"/>
      <c r="I6822" s="196"/>
      <c r="J6822" s="196"/>
      <c r="K6822" s="196"/>
      <c r="L6822" s="197"/>
    </row>
    <row r="6823" spans="6:12">
      <c r="F6823" s="198"/>
      <c r="G6823" s="196"/>
      <c r="H6823" s="196"/>
      <c r="I6823" s="196"/>
      <c r="J6823" s="196"/>
      <c r="K6823" s="196"/>
      <c r="L6823" s="197"/>
    </row>
    <row r="6824" spans="6:12">
      <c r="F6824" s="198"/>
      <c r="G6824" s="196"/>
      <c r="H6824" s="196"/>
      <c r="I6824" s="196"/>
      <c r="J6824" s="196"/>
      <c r="K6824" s="196"/>
      <c r="L6824" s="197"/>
    </row>
    <row r="6825" spans="6:12">
      <c r="F6825" s="198"/>
      <c r="G6825" s="196"/>
      <c r="H6825" s="196"/>
      <c r="I6825" s="196"/>
      <c r="J6825" s="196"/>
      <c r="K6825" s="196"/>
      <c r="L6825" s="197"/>
    </row>
    <row r="6826" spans="6:12">
      <c r="F6826" s="198"/>
      <c r="G6826" s="196"/>
      <c r="H6826" s="196"/>
      <c r="I6826" s="196"/>
      <c r="J6826" s="196"/>
      <c r="K6826" s="196"/>
      <c r="L6826" s="197"/>
    </row>
    <row r="6827" spans="6:12">
      <c r="F6827" s="198"/>
      <c r="G6827" s="196"/>
      <c r="H6827" s="196"/>
      <c r="I6827" s="196"/>
      <c r="J6827" s="196"/>
      <c r="K6827" s="196"/>
      <c r="L6827" s="197"/>
    </row>
    <row r="6828" spans="6:12">
      <c r="F6828" s="198"/>
      <c r="G6828" s="196"/>
      <c r="H6828" s="196"/>
      <c r="I6828" s="196"/>
      <c r="J6828" s="196"/>
      <c r="K6828" s="196"/>
      <c r="L6828" s="197"/>
    </row>
    <row r="6829" spans="6:12">
      <c r="F6829" s="198"/>
      <c r="G6829" s="196"/>
      <c r="H6829" s="196"/>
      <c r="I6829" s="196"/>
      <c r="J6829" s="196"/>
      <c r="K6829" s="196"/>
      <c r="L6829" s="197"/>
    </row>
    <row r="6830" spans="6:12">
      <c r="F6830" s="198"/>
      <c r="G6830" s="196"/>
      <c r="H6830" s="196"/>
      <c r="I6830" s="196"/>
      <c r="J6830" s="196"/>
      <c r="K6830" s="196"/>
      <c r="L6830" s="197"/>
    </row>
    <row r="6831" spans="6:12">
      <c r="F6831" s="198"/>
      <c r="G6831" s="196"/>
      <c r="H6831" s="196"/>
      <c r="I6831" s="196"/>
      <c r="J6831" s="196"/>
      <c r="K6831" s="196"/>
      <c r="L6831" s="197"/>
    </row>
    <row r="6832" spans="6:12">
      <c r="F6832" s="198"/>
      <c r="G6832" s="196"/>
      <c r="H6832" s="196"/>
      <c r="I6832" s="196"/>
      <c r="J6832" s="196"/>
      <c r="K6832" s="196"/>
      <c r="L6832" s="197"/>
    </row>
    <row r="6833" spans="6:12">
      <c r="F6833" s="198"/>
      <c r="G6833" s="196"/>
      <c r="H6833" s="196"/>
      <c r="I6833" s="196"/>
      <c r="J6833" s="196"/>
      <c r="K6833" s="196"/>
      <c r="L6833" s="197"/>
    </row>
    <row r="6834" spans="6:12">
      <c r="F6834" s="198"/>
      <c r="G6834" s="196"/>
      <c r="H6834" s="196"/>
      <c r="I6834" s="196"/>
      <c r="J6834" s="196"/>
      <c r="K6834" s="196"/>
      <c r="L6834" s="197"/>
    </row>
    <row r="6835" spans="6:12">
      <c r="F6835" s="198"/>
      <c r="G6835" s="196"/>
      <c r="H6835" s="196"/>
      <c r="I6835" s="196"/>
      <c r="J6835" s="196"/>
      <c r="K6835" s="196"/>
      <c r="L6835" s="197"/>
    </row>
    <row r="6836" spans="6:12">
      <c r="F6836" s="198"/>
      <c r="G6836" s="196"/>
      <c r="H6836" s="196"/>
      <c r="I6836" s="196"/>
      <c r="J6836" s="196"/>
      <c r="K6836" s="196"/>
      <c r="L6836" s="197"/>
    </row>
    <row r="6837" spans="6:12">
      <c r="F6837" s="198"/>
      <c r="G6837" s="196"/>
      <c r="H6837" s="196"/>
      <c r="I6837" s="196"/>
      <c r="J6837" s="196"/>
      <c r="K6837" s="196"/>
      <c r="L6837" s="197"/>
    </row>
    <row r="6838" spans="6:12">
      <c r="F6838" s="198"/>
      <c r="G6838" s="196"/>
      <c r="H6838" s="196"/>
      <c r="I6838" s="196"/>
      <c r="J6838" s="196"/>
      <c r="K6838" s="196"/>
      <c r="L6838" s="197"/>
    </row>
    <row r="6839" spans="6:12">
      <c r="F6839" s="198"/>
      <c r="G6839" s="196"/>
      <c r="H6839" s="196"/>
      <c r="I6839" s="196"/>
      <c r="J6839" s="196"/>
      <c r="K6839" s="196"/>
      <c r="L6839" s="197"/>
    </row>
    <row r="6840" spans="6:12">
      <c r="F6840" s="198"/>
      <c r="G6840" s="196"/>
      <c r="H6840" s="196"/>
      <c r="I6840" s="196"/>
      <c r="J6840" s="196"/>
      <c r="K6840" s="196"/>
      <c r="L6840" s="197"/>
    </row>
    <row r="6841" spans="6:12">
      <c r="F6841" s="198"/>
      <c r="G6841" s="196"/>
      <c r="H6841" s="196"/>
      <c r="I6841" s="196"/>
      <c r="J6841" s="196"/>
      <c r="K6841" s="196"/>
      <c r="L6841" s="197"/>
    </row>
    <row r="6842" spans="6:12">
      <c r="F6842" s="198"/>
      <c r="G6842" s="196"/>
      <c r="H6842" s="196"/>
      <c r="I6842" s="196"/>
      <c r="J6842" s="196"/>
      <c r="K6842" s="196"/>
      <c r="L6842" s="197"/>
    </row>
    <row r="6843" spans="6:12">
      <c r="F6843" s="198"/>
      <c r="G6843" s="196"/>
      <c r="H6843" s="196"/>
      <c r="I6843" s="196"/>
      <c r="J6843" s="196"/>
      <c r="K6843" s="196"/>
      <c r="L6843" s="197"/>
    </row>
    <row r="6844" spans="6:12">
      <c r="F6844" s="198"/>
      <c r="G6844" s="196"/>
      <c r="H6844" s="196"/>
      <c r="I6844" s="196"/>
      <c r="J6844" s="196"/>
      <c r="K6844" s="196"/>
      <c r="L6844" s="197"/>
    </row>
    <row r="6845" spans="6:12">
      <c r="F6845" s="198"/>
      <c r="G6845" s="196"/>
      <c r="H6845" s="196"/>
      <c r="I6845" s="196"/>
      <c r="J6845" s="196"/>
      <c r="K6845" s="196"/>
      <c r="L6845" s="197"/>
    </row>
    <row r="6846" spans="6:12">
      <c r="F6846" s="198"/>
      <c r="G6846" s="196"/>
      <c r="H6846" s="196"/>
      <c r="I6846" s="196"/>
      <c r="J6846" s="196"/>
      <c r="K6846" s="196"/>
      <c r="L6846" s="197"/>
    </row>
    <row r="6847" spans="6:12">
      <c r="F6847" s="198"/>
      <c r="G6847" s="196"/>
      <c r="H6847" s="196"/>
      <c r="I6847" s="196"/>
      <c r="J6847" s="196"/>
      <c r="K6847" s="196"/>
      <c r="L6847" s="197"/>
    </row>
    <row r="6848" spans="6:12">
      <c r="F6848" s="198"/>
      <c r="G6848" s="196"/>
      <c r="H6848" s="196"/>
      <c r="I6848" s="196"/>
      <c r="J6848" s="196"/>
      <c r="K6848" s="196"/>
      <c r="L6848" s="197"/>
    </row>
    <row r="6849" spans="6:12">
      <c r="F6849" s="198"/>
      <c r="G6849" s="196"/>
      <c r="H6849" s="196"/>
      <c r="I6849" s="196"/>
      <c r="J6849" s="196"/>
      <c r="K6849" s="196"/>
      <c r="L6849" s="197"/>
    </row>
    <row r="6850" spans="6:12">
      <c r="F6850" s="198"/>
      <c r="G6850" s="196"/>
      <c r="H6850" s="196"/>
      <c r="I6850" s="196"/>
      <c r="J6850" s="196"/>
      <c r="K6850" s="196"/>
      <c r="L6850" s="197"/>
    </row>
    <row r="6851" spans="6:12">
      <c r="F6851" s="198"/>
      <c r="G6851" s="196"/>
      <c r="H6851" s="196"/>
      <c r="I6851" s="196"/>
      <c r="J6851" s="196"/>
      <c r="K6851" s="196"/>
      <c r="L6851" s="197"/>
    </row>
    <row r="6852" spans="6:12">
      <c r="F6852" s="198"/>
      <c r="G6852" s="196"/>
      <c r="H6852" s="196"/>
      <c r="I6852" s="196"/>
      <c r="J6852" s="196"/>
      <c r="K6852" s="196"/>
      <c r="L6852" s="197"/>
    </row>
    <row r="6853" spans="6:12">
      <c r="F6853" s="198"/>
      <c r="G6853" s="196"/>
      <c r="H6853" s="196"/>
      <c r="I6853" s="196"/>
      <c r="J6853" s="196"/>
      <c r="K6853" s="196"/>
      <c r="L6853" s="197"/>
    </row>
    <row r="6854" spans="6:12">
      <c r="F6854" s="198"/>
      <c r="G6854" s="196"/>
      <c r="H6854" s="196"/>
      <c r="I6854" s="196"/>
      <c r="J6854" s="196"/>
      <c r="K6854" s="196"/>
      <c r="L6854" s="197"/>
    </row>
    <row r="6855" spans="6:12">
      <c r="F6855" s="198"/>
      <c r="G6855" s="196"/>
      <c r="H6855" s="196"/>
      <c r="I6855" s="196"/>
      <c r="J6855" s="196"/>
      <c r="K6855" s="196"/>
      <c r="L6855" s="197"/>
    </row>
    <row r="6856" spans="6:12">
      <c r="F6856" s="198"/>
      <c r="G6856" s="196"/>
      <c r="H6856" s="196"/>
      <c r="I6856" s="196"/>
      <c r="J6856" s="196"/>
      <c r="K6856" s="196"/>
      <c r="L6856" s="197"/>
    </row>
    <row r="6857" spans="6:12">
      <c r="F6857" s="198"/>
      <c r="G6857" s="196"/>
      <c r="H6857" s="196"/>
      <c r="I6857" s="196"/>
      <c r="J6857" s="196"/>
      <c r="K6857" s="196"/>
      <c r="L6857" s="197"/>
    </row>
    <row r="6858" spans="6:12">
      <c r="F6858" s="198"/>
      <c r="G6858" s="196"/>
      <c r="H6858" s="196"/>
      <c r="I6858" s="196"/>
      <c r="J6858" s="196"/>
      <c r="K6858" s="196"/>
      <c r="L6858" s="197"/>
    </row>
    <row r="6859" spans="6:12">
      <c r="F6859" s="198"/>
      <c r="G6859" s="196"/>
      <c r="H6859" s="196"/>
      <c r="I6859" s="196"/>
      <c r="J6859" s="196"/>
      <c r="K6859" s="196"/>
      <c r="L6859" s="197"/>
    </row>
    <row r="6860" spans="6:12">
      <c r="F6860" s="198"/>
      <c r="G6860" s="196"/>
      <c r="H6860" s="196"/>
      <c r="I6860" s="196"/>
      <c r="J6860" s="196"/>
      <c r="K6860" s="196"/>
      <c r="L6860" s="197"/>
    </row>
    <row r="6861" spans="6:12">
      <c r="F6861" s="198"/>
      <c r="G6861" s="196"/>
      <c r="H6861" s="196"/>
      <c r="I6861" s="196"/>
      <c r="J6861" s="196"/>
      <c r="K6861" s="196"/>
      <c r="L6861" s="197"/>
    </row>
    <row r="6862" spans="6:12">
      <c r="F6862" s="198"/>
      <c r="G6862" s="196"/>
      <c r="H6862" s="196"/>
      <c r="I6862" s="196"/>
      <c r="J6862" s="196"/>
      <c r="K6862" s="196"/>
      <c r="L6862" s="197"/>
    </row>
    <row r="6863" spans="6:12">
      <c r="F6863" s="198"/>
      <c r="G6863" s="196"/>
      <c r="H6863" s="196"/>
      <c r="I6863" s="196"/>
      <c r="J6863" s="196"/>
      <c r="K6863" s="196"/>
      <c r="L6863" s="197"/>
    </row>
    <row r="6864" spans="6:12">
      <c r="F6864" s="198"/>
      <c r="G6864" s="196"/>
      <c r="H6864" s="196"/>
      <c r="I6864" s="196"/>
      <c r="J6864" s="196"/>
      <c r="K6864" s="196"/>
      <c r="L6864" s="197"/>
    </row>
    <row r="6865" spans="6:12">
      <c r="F6865" s="198"/>
      <c r="G6865" s="196"/>
      <c r="H6865" s="196"/>
      <c r="I6865" s="196"/>
      <c r="J6865" s="196"/>
      <c r="K6865" s="196"/>
      <c r="L6865" s="197"/>
    </row>
    <row r="6866" spans="6:12">
      <c r="F6866" s="198"/>
      <c r="G6866" s="196"/>
      <c r="H6866" s="196"/>
      <c r="I6866" s="196"/>
      <c r="J6866" s="196"/>
      <c r="K6866" s="196"/>
      <c r="L6866" s="197"/>
    </row>
    <row r="6867" spans="6:12">
      <c r="F6867" s="198"/>
      <c r="G6867" s="196"/>
      <c r="H6867" s="196"/>
      <c r="I6867" s="196"/>
      <c r="J6867" s="196"/>
      <c r="K6867" s="196"/>
      <c r="L6867" s="197"/>
    </row>
    <row r="6868" spans="6:12">
      <c r="F6868" s="198"/>
      <c r="G6868" s="196"/>
      <c r="H6868" s="196"/>
      <c r="I6868" s="196"/>
      <c r="J6868" s="196"/>
      <c r="K6868" s="196"/>
      <c r="L6868" s="197"/>
    </row>
    <row r="6869" spans="6:12">
      <c r="F6869" s="198"/>
      <c r="G6869" s="196"/>
      <c r="H6869" s="196"/>
      <c r="I6869" s="196"/>
      <c r="J6869" s="196"/>
      <c r="K6869" s="196"/>
      <c r="L6869" s="197"/>
    </row>
    <row r="6870" spans="6:12">
      <c r="F6870" s="198"/>
      <c r="G6870" s="196"/>
      <c r="H6870" s="196"/>
      <c r="I6870" s="196"/>
      <c r="J6870" s="196"/>
      <c r="K6870" s="196"/>
      <c r="L6870" s="197"/>
    </row>
    <row r="6871" spans="6:12">
      <c r="F6871" s="198"/>
      <c r="G6871" s="196"/>
      <c r="H6871" s="196"/>
      <c r="I6871" s="196"/>
      <c r="J6871" s="196"/>
      <c r="K6871" s="196"/>
      <c r="L6871" s="197"/>
    </row>
    <row r="6872" spans="6:12">
      <c r="F6872" s="198"/>
      <c r="G6872" s="196"/>
      <c r="H6872" s="196"/>
      <c r="I6872" s="196"/>
      <c r="J6872" s="196"/>
      <c r="K6872" s="196"/>
      <c r="L6872" s="197"/>
    </row>
    <row r="6873" spans="6:12">
      <c r="F6873" s="198"/>
      <c r="G6873" s="196"/>
      <c r="H6873" s="196"/>
      <c r="I6873" s="196"/>
      <c r="J6873" s="196"/>
      <c r="K6873" s="196"/>
      <c r="L6873" s="197"/>
    </row>
    <row r="6874" spans="6:12">
      <c r="F6874" s="198"/>
      <c r="G6874" s="196"/>
      <c r="H6874" s="196"/>
      <c r="I6874" s="196"/>
      <c r="J6874" s="196"/>
      <c r="K6874" s="196"/>
      <c r="L6874" s="197"/>
    </row>
    <row r="6875" spans="6:12">
      <c r="F6875" s="198"/>
      <c r="G6875" s="196"/>
      <c r="H6875" s="196"/>
      <c r="I6875" s="196"/>
      <c r="J6875" s="196"/>
      <c r="K6875" s="196"/>
      <c r="L6875" s="197"/>
    </row>
    <row r="6876" spans="6:12">
      <c r="F6876" s="198"/>
      <c r="G6876" s="196"/>
      <c r="H6876" s="196"/>
      <c r="I6876" s="196"/>
      <c r="J6876" s="196"/>
      <c r="K6876" s="196"/>
      <c r="L6876" s="197"/>
    </row>
    <row r="6877" spans="6:12">
      <c r="F6877" s="198"/>
      <c r="G6877" s="196"/>
      <c r="H6877" s="196"/>
      <c r="I6877" s="196"/>
      <c r="J6877" s="196"/>
      <c r="K6877" s="196"/>
      <c r="L6877" s="197"/>
    </row>
    <row r="6878" spans="6:12">
      <c r="F6878" s="198"/>
      <c r="G6878" s="196"/>
      <c r="H6878" s="196"/>
      <c r="I6878" s="196"/>
      <c r="J6878" s="196"/>
      <c r="K6878" s="196"/>
      <c r="L6878" s="197"/>
    </row>
    <row r="6879" spans="6:12">
      <c r="F6879" s="198"/>
      <c r="G6879" s="196"/>
      <c r="H6879" s="196"/>
      <c r="I6879" s="196"/>
      <c r="J6879" s="196"/>
      <c r="K6879" s="196"/>
      <c r="L6879" s="197"/>
    </row>
    <row r="6880" spans="6:12">
      <c r="F6880" s="198"/>
      <c r="G6880" s="196"/>
      <c r="H6880" s="196"/>
      <c r="I6880" s="196"/>
      <c r="J6880" s="196"/>
      <c r="K6880" s="196"/>
      <c r="L6880" s="197"/>
    </row>
    <row r="6881" spans="6:12">
      <c r="F6881" s="198"/>
      <c r="G6881" s="196"/>
      <c r="H6881" s="196"/>
      <c r="I6881" s="196"/>
      <c r="J6881" s="196"/>
      <c r="K6881" s="196"/>
      <c r="L6881" s="197"/>
    </row>
    <row r="6882" spans="6:12">
      <c r="F6882" s="198"/>
      <c r="G6882" s="196"/>
      <c r="H6882" s="196"/>
      <c r="I6882" s="196"/>
      <c r="J6882" s="196"/>
      <c r="K6882" s="196"/>
      <c r="L6882" s="197"/>
    </row>
    <row r="6883" spans="6:12">
      <c r="F6883" s="198"/>
      <c r="G6883" s="196"/>
      <c r="H6883" s="196"/>
      <c r="I6883" s="196"/>
      <c r="J6883" s="196"/>
      <c r="K6883" s="196"/>
      <c r="L6883" s="197"/>
    </row>
    <row r="6884" spans="6:12">
      <c r="F6884" s="198"/>
      <c r="G6884" s="196"/>
      <c r="H6884" s="196"/>
      <c r="I6884" s="196"/>
      <c r="J6884" s="196"/>
      <c r="K6884" s="196"/>
      <c r="L6884" s="197"/>
    </row>
    <row r="6885" spans="6:12">
      <c r="F6885" s="198"/>
      <c r="G6885" s="196"/>
      <c r="H6885" s="196"/>
      <c r="I6885" s="196"/>
      <c r="J6885" s="196"/>
      <c r="K6885" s="196"/>
      <c r="L6885" s="197"/>
    </row>
    <row r="6886" spans="6:12">
      <c r="F6886" s="198"/>
      <c r="G6886" s="196"/>
      <c r="H6886" s="196"/>
      <c r="I6886" s="196"/>
      <c r="J6886" s="196"/>
      <c r="K6886" s="196"/>
      <c r="L6886" s="197"/>
    </row>
    <row r="6887" spans="6:12">
      <c r="F6887" s="198"/>
      <c r="G6887" s="196"/>
      <c r="H6887" s="196"/>
      <c r="I6887" s="196"/>
      <c r="J6887" s="196"/>
      <c r="K6887" s="196"/>
      <c r="L6887" s="197"/>
    </row>
    <row r="6888" spans="6:12">
      <c r="F6888" s="198"/>
      <c r="G6888" s="196"/>
      <c r="H6888" s="196"/>
      <c r="I6888" s="196"/>
      <c r="J6888" s="196"/>
      <c r="K6888" s="196"/>
      <c r="L6888" s="197"/>
    </row>
    <row r="6889" spans="6:12">
      <c r="F6889" s="198"/>
      <c r="G6889" s="196"/>
      <c r="H6889" s="196"/>
      <c r="I6889" s="196"/>
      <c r="J6889" s="196"/>
      <c r="K6889" s="196"/>
      <c r="L6889" s="197"/>
    </row>
    <row r="6890" spans="6:12">
      <c r="F6890" s="198"/>
      <c r="G6890" s="196"/>
      <c r="H6890" s="196"/>
      <c r="I6890" s="196"/>
      <c r="J6890" s="196"/>
      <c r="K6890" s="196"/>
      <c r="L6890" s="197"/>
    </row>
    <row r="6891" spans="6:12">
      <c r="F6891" s="198"/>
      <c r="G6891" s="196"/>
      <c r="H6891" s="196"/>
      <c r="I6891" s="196"/>
      <c r="J6891" s="196"/>
      <c r="K6891" s="196"/>
      <c r="L6891" s="197"/>
    </row>
    <row r="6892" spans="6:12">
      <c r="F6892" s="198"/>
      <c r="G6892" s="196"/>
      <c r="H6892" s="196"/>
      <c r="I6892" s="196"/>
      <c r="J6892" s="196"/>
      <c r="K6892" s="196"/>
      <c r="L6892" s="197"/>
    </row>
    <row r="6893" spans="6:12">
      <c r="F6893" s="198"/>
      <c r="G6893" s="196"/>
      <c r="H6893" s="196"/>
      <c r="I6893" s="196"/>
      <c r="J6893" s="196"/>
      <c r="K6893" s="196"/>
      <c r="L6893" s="197"/>
    </row>
    <row r="6894" spans="6:12">
      <c r="F6894" s="198"/>
      <c r="G6894" s="196"/>
      <c r="H6894" s="196"/>
      <c r="I6894" s="196"/>
      <c r="J6894" s="196"/>
      <c r="K6894" s="196"/>
      <c r="L6894" s="197"/>
    </row>
    <row r="6895" spans="6:12">
      <c r="F6895" s="198"/>
      <c r="G6895" s="196"/>
      <c r="H6895" s="196"/>
      <c r="I6895" s="196"/>
      <c r="J6895" s="196"/>
      <c r="K6895" s="196"/>
      <c r="L6895" s="197"/>
    </row>
    <row r="6896" spans="6:12">
      <c r="F6896" s="198"/>
      <c r="G6896" s="196"/>
      <c r="H6896" s="196"/>
      <c r="I6896" s="196"/>
      <c r="J6896" s="196"/>
      <c r="K6896" s="196"/>
      <c r="L6896" s="197"/>
    </row>
    <row r="6897" spans="6:12">
      <c r="F6897" s="198"/>
      <c r="G6897" s="196"/>
      <c r="H6897" s="196"/>
      <c r="I6897" s="196"/>
      <c r="J6897" s="196"/>
      <c r="K6897" s="196"/>
      <c r="L6897" s="197"/>
    </row>
    <row r="6898" spans="6:12">
      <c r="F6898" s="198"/>
      <c r="G6898" s="196"/>
      <c r="H6898" s="196"/>
      <c r="I6898" s="196"/>
      <c r="J6898" s="196"/>
      <c r="K6898" s="196"/>
      <c r="L6898" s="197"/>
    </row>
    <row r="6899" spans="6:12">
      <c r="F6899" s="198"/>
      <c r="G6899" s="196"/>
      <c r="H6899" s="196"/>
      <c r="I6899" s="196"/>
      <c r="J6899" s="196"/>
      <c r="K6899" s="196"/>
      <c r="L6899" s="197"/>
    </row>
    <row r="6900" spans="6:12">
      <c r="F6900" s="198"/>
      <c r="G6900" s="196"/>
      <c r="H6900" s="196"/>
      <c r="I6900" s="196"/>
      <c r="J6900" s="196"/>
      <c r="K6900" s="196"/>
      <c r="L6900" s="197"/>
    </row>
    <row r="6901" spans="6:12">
      <c r="F6901" s="198"/>
      <c r="G6901" s="196"/>
      <c r="H6901" s="196"/>
      <c r="I6901" s="196"/>
      <c r="J6901" s="196"/>
      <c r="K6901" s="196"/>
      <c r="L6901" s="197"/>
    </row>
    <row r="6902" spans="6:12">
      <c r="F6902" s="198"/>
      <c r="G6902" s="196"/>
      <c r="H6902" s="196"/>
      <c r="I6902" s="196"/>
      <c r="J6902" s="196"/>
      <c r="K6902" s="196"/>
      <c r="L6902" s="197"/>
    </row>
    <row r="6903" spans="6:12">
      <c r="F6903" s="198"/>
      <c r="G6903" s="196"/>
      <c r="H6903" s="196"/>
      <c r="I6903" s="196"/>
      <c r="J6903" s="196"/>
      <c r="K6903" s="196"/>
      <c r="L6903" s="197"/>
    </row>
    <row r="6904" spans="6:12">
      <c r="F6904" s="198"/>
      <c r="G6904" s="196"/>
      <c r="H6904" s="196"/>
      <c r="I6904" s="196"/>
      <c r="J6904" s="196"/>
      <c r="K6904" s="196"/>
      <c r="L6904" s="197"/>
    </row>
    <row r="6905" spans="6:12">
      <c r="F6905" s="198"/>
      <c r="G6905" s="196"/>
      <c r="H6905" s="196"/>
      <c r="I6905" s="196"/>
      <c r="J6905" s="196"/>
      <c r="K6905" s="196"/>
      <c r="L6905" s="197"/>
    </row>
    <row r="6906" spans="6:12">
      <c r="F6906" s="198"/>
      <c r="G6906" s="196"/>
      <c r="H6906" s="196"/>
      <c r="I6906" s="196"/>
      <c r="J6906" s="196"/>
      <c r="K6906" s="196"/>
      <c r="L6906" s="197"/>
    </row>
    <row r="6907" spans="6:12">
      <c r="F6907" s="198"/>
      <c r="G6907" s="196"/>
      <c r="H6907" s="196"/>
      <c r="I6907" s="196"/>
      <c r="J6907" s="196"/>
      <c r="K6907" s="196"/>
      <c r="L6907" s="197"/>
    </row>
    <row r="6908" spans="6:12">
      <c r="F6908" s="198"/>
      <c r="G6908" s="196"/>
      <c r="H6908" s="196"/>
      <c r="I6908" s="196"/>
      <c r="J6908" s="196"/>
      <c r="K6908" s="196"/>
      <c r="L6908" s="197"/>
    </row>
    <row r="6909" spans="6:12">
      <c r="F6909" s="198"/>
      <c r="G6909" s="196"/>
      <c r="H6909" s="196"/>
      <c r="I6909" s="196"/>
      <c r="J6909" s="196"/>
      <c r="K6909" s="196"/>
      <c r="L6909" s="197"/>
    </row>
    <row r="6910" spans="6:12">
      <c r="F6910" s="198"/>
      <c r="G6910" s="196"/>
      <c r="H6910" s="196"/>
      <c r="I6910" s="196"/>
      <c r="J6910" s="196"/>
      <c r="K6910" s="196"/>
      <c r="L6910" s="197"/>
    </row>
    <row r="6911" spans="6:12">
      <c r="F6911" s="198"/>
      <c r="G6911" s="196"/>
      <c r="H6911" s="196"/>
      <c r="I6911" s="196"/>
      <c r="J6911" s="196"/>
      <c r="K6911" s="196"/>
      <c r="L6911" s="197"/>
    </row>
    <row r="6912" spans="6:12">
      <c r="F6912" s="198"/>
      <c r="G6912" s="196"/>
      <c r="H6912" s="196"/>
      <c r="I6912" s="196"/>
      <c r="J6912" s="196"/>
      <c r="K6912" s="196"/>
      <c r="L6912" s="197"/>
    </row>
    <row r="6913" spans="6:12">
      <c r="F6913" s="198"/>
      <c r="G6913" s="196"/>
      <c r="H6913" s="196"/>
      <c r="I6913" s="196"/>
      <c r="J6913" s="196"/>
      <c r="K6913" s="196"/>
      <c r="L6913" s="197"/>
    </row>
    <row r="6914" spans="6:12">
      <c r="F6914" s="198"/>
      <c r="G6914" s="196"/>
      <c r="H6914" s="196"/>
      <c r="I6914" s="196"/>
      <c r="J6914" s="196"/>
      <c r="K6914" s="196"/>
      <c r="L6914" s="197"/>
    </row>
    <row r="6915" spans="6:12">
      <c r="F6915" s="198"/>
      <c r="G6915" s="196"/>
      <c r="H6915" s="196"/>
      <c r="I6915" s="196"/>
      <c r="J6915" s="196"/>
      <c r="K6915" s="196"/>
      <c r="L6915" s="197"/>
    </row>
    <row r="6916" spans="6:12">
      <c r="F6916" s="198"/>
      <c r="G6916" s="196"/>
      <c r="H6916" s="196"/>
      <c r="I6916" s="196"/>
      <c r="J6916" s="196"/>
      <c r="K6916" s="196"/>
      <c r="L6916" s="197"/>
    </row>
    <row r="6917" spans="6:12">
      <c r="F6917" s="198"/>
      <c r="G6917" s="196"/>
      <c r="H6917" s="196"/>
      <c r="I6917" s="196"/>
      <c r="J6917" s="196"/>
      <c r="K6917" s="196"/>
      <c r="L6917" s="197"/>
    </row>
    <row r="6918" spans="6:12">
      <c r="F6918" s="198"/>
      <c r="G6918" s="196"/>
      <c r="H6918" s="196"/>
      <c r="I6918" s="196"/>
      <c r="J6918" s="196"/>
      <c r="K6918" s="196"/>
      <c r="L6918" s="197"/>
    </row>
    <row r="6919" spans="6:12">
      <c r="F6919" s="198"/>
      <c r="G6919" s="196"/>
      <c r="H6919" s="196"/>
      <c r="I6919" s="196"/>
      <c r="J6919" s="196"/>
      <c r="K6919" s="196"/>
      <c r="L6919" s="197"/>
    </row>
    <row r="6920" spans="6:12">
      <c r="F6920" s="198"/>
      <c r="G6920" s="196"/>
      <c r="H6920" s="196"/>
      <c r="I6920" s="196"/>
      <c r="J6920" s="196"/>
      <c r="K6920" s="196"/>
      <c r="L6920" s="197"/>
    </row>
    <row r="6921" spans="6:12">
      <c r="F6921" s="198"/>
      <c r="G6921" s="196"/>
      <c r="H6921" s="196"/>
      <c r="I6921" s="196"/>
      <c r="J6921" s="196"/>
      <c r="K6921" s="196"/>
      <c r="L6921" s="197"/>
    </row>
    <row r="6922" spans="6:12">
      <c r="F6922" s="198"/>
      <c r="G6922" s="196"/>
      <c r="H6922" s="196"/>
      <c r="I6922" s="196"/>
      <c r="J6922" s="196"/>
      <c r="K6922" s="196"/>
      <c r="L6922" s="197"/>
    </row>
    <row r="6923" spans="6:12">
      <c r="F6923" s="198"/>
      <c r="G6923" s="196"/>
      <c r="H6923" s="196"/>
      <c r="I6923" s="196"/>
      <c r="J6923" s="196"/>
      <c r="K6923" s="196"/>
      <c r="L6923" s="197"/>
    </row>
    <row r="6924" spans="6:12">
      <c r="F6924" s="198"/>
      <c r="G6924" s="196"/>
      <c r="H6924" s="196"/>
      <c r="I6924" s="196"/>
      <c r="J6924" s="196"/>
      <c r="K6924" s="196"/>
      <c r="L6924" s="197"/>
    </row>
    <row r="6925" spans="6:12">
      <c r="F6925" s="198"/>
      <c r="G6925" s="196"/>
      <c r="H6925" s="196"/>
      <c r="I6925" s="196"/>
      <c r="J6925" s="196"/>
      <c r="K6925" s="196"/>
      <c r="L6925" s="197"/>
    </row>
    <row r="6926" spans="6:12">
      <c r="F6926" s="198"/>
      <c r="G6926" s="196"/>
      <c r="H6926" s="196"/>
      <c r="I6926" s="196"/>
      <c r="J6926" s="196"/>
      <c r="K6926" s="196"/>
      <c r="L6926" s="197"/>
    </row>
    <row r="6927" spans="6:12">
      <c r="F6927" s="198"/>
      <c r="G6927" s="196"/>
      <c r="H6927" s="196"/>
      <c r="I6927" s="196"/>
      <c r="J6927" s="196"/>
      <c r="K6927" s="196"/>
      <c r="L6927" s="197"/>
    </row>
    <row r="6928" spans="6:12">
      <c r="F6928" s="198"/>
      <c r="G6928" s="196"/>
      <c r="H6928" s="196"/>
      <c r="I6928" s="196"/>
      <c r="J6928" s="196"/>
      <c r="K6928" s="196"/>
      <c r="L6928" s="197"/>
    </row>
    <row r="6929" spans="6:12">
      <c r="F6929" s="198"/>
      <c r="G6929" s="196"/>
      <c r="H6929" s="196"/>
      <c r="I6929" s="196"/>
      <c r="J6929" s="196"/>
      <c r="K6929" s="196"/>
      <c r="L6929" s="197"/>
    </row>
    <row r="6930" spans="6:12">
      <c r="F6930" s="198"/>
      <c r="G6930" s="196"/>
      <c r="H6930" s="196"/>
      <c r="I6930" s="196"/>
      <c r="J6930" s="196"/>
      <c r="K6930" s="196"/>
      <c r="L6930" s="197"/>
    </row>
    <row r="6931" spans="6:12">
      <c r="F6931" s="198"/>
      <c r="G6931" s="196"/>
      <c r="H6931" s="196"/>
      <c r="I6931" s="196"/>
      <c r="J6931" s="196"/>
      <c r="K6931" s="196"/>
      <c r="L6931" s="197"/>
    </row>
    <row r="6932" spans="6:12">
      <c r="F6932" s="198"/>
      <c r="G6932" s="196"/>
      <c r="H6932" s="196"/>
      <c r="I6932" s="196"/>
      <c r="J6932" s="196"/>
      <c r="K6932" s="196"/>
      <c r="L6932" s="197"/>
    </row>
    <row r="6933" spans="6:12">
      <c r="F6933" s="198"/>
      <c r="G6933" s="196"/>
      <c r="H6933" s="196"/>
      <c r="I6933" s="196"/>
      <c r="J6933" s="196"/>
      <c r="K6933" s="196"/>
      <c r="L6933" s="197"/>
    </row>
    <row r="6934" spans="6:12">
      <c r="F6934" s="198"/>
      <c r="G6934" s="196"/>
      <c r="H6934" s="196"/>
      <c r="I6934" s="196"/>
      <c r="J6934" s="196"/>
      <c r="K6934" s="196"/>
      <c r="L6934" s="197"/>
    </row>
    <row r="6935" spans="6:12">
      <c r="F6935" s="198"/>
      <c r="G6935" s="196"/>
      <c r="H6935" s="196"/>
      <c r="I6935" s="196"/>
      <c r="J6935" s="196"/>
      <c r="K6935" s="196"/>
      <c r="L6935" s="197"/>
    </row>
    <row r="6936" spans="6:12">
      <c r="F6936" s="198"/>
      <c r="G6936" s="196"/>
      <c r="H6936" s="196"/>
      <c r="I6936" s="196"/>
      <c r="J6936" s="196"/>
      <c r="K6936" s="196"/>
      <c r="L6936" s="197"/>
    </row>
    <row r="6937" spans="6:12">
      <c r="F6937" s="198"/>
      <c r="G6937" s="196"/>
      <c r="H6937" s="196"/>
      <c r="I6937" s="196"/>
      <c r="J6937" s="196"/>
      <c r="K6937" s="196"/>
      <c r="L6937" s="197"/>
    </row>
    <row r="6938" spans="6:12">
      <c r="F6938" s="198"/>
      <c r="G6938" s="196"/>
      <c r="H6938" s="196"/>
      <c r="I6938" s="196"/>
      <c r="J6938" s="196"/>
      <c r="K6938" s="196"/>
      <c r="L6938" s="197"/>
    </row>
    <row r="6939" spans="6:12">
      <c r="F6939" s="198"/>
      <c r="G6939" s="196"/>
      <c r="H6939" s="196"/>
      <c r="I6939" s="196"/>
      <c r="J6939" s="196"/>
      <c r="K6939" s="196"/>
      <c r="L6939" s="197"/>
    </row>
    <row r="6940" spans="6:12">
      <c r="F6940" s="198"/>
      <c r="G6940" s="196"/>
      <c r="H6940" s="196"/>
      <c r="I6940" s="196"/>
      <c r="J6940" s="196"/>
      <c r="K6940" s="196"/>
      <c r="L6940" s="197"/>
    </row>
    <row r="6941" spans="6:12">
      <c r="F6941" s="198"/>
      <c r="G6941" s="196"/>
      <c r="H6941" s="196"/>
      <c r="I6941" s="196"/>
      <c r="J6941" s="196"/>
      <c r="K6941" s="196"/>
      <c r="L6941" s="197"/>
    </row>
    <row r="6942" spans="6:12">
      <c r="F6942" s="198"/>
      <c r="G6942" s="196"/>
      <c r="H6942" s="196"/>
      <c r="I6942" s="196"/>
      <c r="J6942" s="196"/>
      <c r="K6942" s="196"/>
      <c r="L6942" s="197"/>
    </row>
    <row r="6943" spans="6:12">
      <c r="F6943" s="198"/>
      <c r="G6943" s="196"/>
      <c r="H6943" s="196"/>
      <c r="I6943" s="196"/>
      <c r="J6943" s="196"/>
      <c r="K6943" s="196"/>
      <c r="L6943" s="197"/>
    </row>
    <row r="6944" spans="6:12">
      <c r="F6944" s="198"/>
      <c r="G6944" s="196"/>
      <c r="H6944" s="196"/>
      <c r="I6944" s="196"/>
      <c r="J6944" s="196"/>
      <c r="K6944" s="196"/>
      <c r="L6944" s="197"/>
    </row>
    <row r="6945" spans="6:12">
      <c r="F6945" s="198"/>
      <c r="G6945" s="196"/>
      <c r="H6945" s="196"/>
      <c r="I6945" s="196"/>
      <c r="J6945" s="196"/>
      <c r="K6945" s="196"/>
      <c r="L6945" s="197"/>
    </row>
    <row r="6946" spans="6:12">
      <c r="F6946" s="198"/>
      <c r="G6946" s="196"/>
      <c r="H6946" s="196"/>
      <c r="I6946" s="196"/>
      <c r="J6946" s="196"/>
      <c r="K6946" s="196"/>
      <c r="L6946" s="197"/>
    </row>
    <row r="6947" spans="6:12">
      <c r="F6947" s="198"/>
      <c r="G6947" s="196"/>
      <c r="H6947" s="196"/>
      <c r="I6947" s="196"/>
      <c r="J6947" s="196"/>
      <c r="K6947" s="196"/>
      <c r="L6947" s="197"/>
    </row>
    <row r="6948" spans="6:12">
      <c r="F6948" s="198"/>
      <c r="G6948" s="196"/>
      <c r="H6948" s="196"/>
      <c r="I6948" s="196"/>
      <c r="J6948" s="196"/>
      <c r="K6948" s="196"/>
      <c r="L6948" s="197"/>
    </row>
    <row r="6949" spans="6:12">
      <c r="F6949" s="198"/>
      <c r="G6949" s="196"/>
      <c r="H6949" s="196"/>
      <c r="I6949" s="196"/>
      <c r="J6949" s="196"/>
      <c r="K6949" s="196"/>
      <c r="L6949" s="197"/>
    </row>
    <row r="6950" spans="6:12">
      <c r="F6950" s="198"/>
      <c r="G6950" s="196"/>
      <c r="H6950" s="196"/>
      <c r="I6950" s="196"/>
      <c r="J6950" s="196"/>
      <c r="K6950" s="196"/>
      <c r="L6950" s="197"/>
    </row>
    <row r="6951" spans="6:12">
      <c r="F6951" s="198"/>
      <c r="G6951" s="196"/>
      <c r="H6951" s="196"/>
      <c r="I6951" s="196"/>
      <c r="J6951" s="196"/>
      <c r="K6951" s="196"/>
      <c r="L6951" s="197"/>
    </row>
    <row r="6952" spans="6:12">
      <c r="F6952" s="198"/>
      <c r="G6952" s="196"/>
      <c r="H6952" s="196"/>
      <c r="I6952" s="196"/>
      <c r="J6952" s="196"/>
      <c r="K6952" s="196"/>
      <c r="L6952" s="197"/>
    </row>
    <row r="6953" spans="6:12">
      <c r="F6953" s="198"/>
      <c r="G6953" s="196"/>
      <c r="H6953" s="196"/>
      <c r="I6953" s="196"/>
      <c r="J6953" s="196"/>
      <c r="K6953" s="196"/>
      <c r="L6953" s="197"/>
    </row>
    <row r="6954" spans="6:12">
      <c r="F6954" s="198"/>
      <c r="G6954" s="196"/>
      <c r="H6954" s="196"/>
      <c r="I6954" s="196"/>
      <c r="J6954" s="196"/>
      <c r="K6954" s="196"/>
      <c r="L6954" s="197"/>
    </row>
    <row r="6955" spans="6:12">
      <c r="F6955" s="198"/>
      <c r="G6955" s="196"/>
      <c r="H6955" s="196"/>
      <c r="I6955" s="196"/>
      <c r="J6955" s="196"/>
      <c r="K6955" s="196"/>
      <c r="L6955" s="197"/>
    </row>
    <row r="6956" spans="6:12">
      <c r="F6956" s="198"/>
      <c r="G6956" s="196"/>
      <c r="H6956" s="196"/>
      <c r="I6956" s="196"/>
      <c r="J6956" s="196"/>
      <c r="K6956" s="196"/>
      <c r="L6956" s="197"/>
    </row>
    <row r="6957" spans="6:12">
      <c r="F6957" s="198"/>
      <c r="G6957" s="196"/>
      <c r="H6957" s="196"/>
      <c r="I6957" s="196"/>
      <c r="J6957" s="196"/>
      <c r="K6957" s="196"/>
      <c r="L6957" s="197"/>
    </row>
    <row r="6958" spans="6:12">
      <c r="F6958" s="198"/>
      <c r="G6958" s="196"/>
      <c r="H6958" s="196"/>
      <c r="I6958" s="196"/>
      <c r="J6958" s="196"/>
      <c r="K6958" s="196"/>
      <c r="L6958" s="197"/>
    </row>
    <row r="6959" spans="6:12">
      <c r="F6959" s="198"/>
      <c r="G6959" s="196"/>
      <c r="H6959" s="196"/>
      <c r="I6959" s="196"/>
      <c r="J6959" s="196"/>
      <c r="K6959" s="196"/>
      <c r="L6959" s="197"/>
    </row>
    <row r="6960" spans="6:12">
      <c r="F6960" s="198"/>
      <c r="G6960" s="196"/>
      <c r="H6960" s="196"/>
      <c r="I6960" s="196"/>
      <c r="J6960" s="196"/>
      <c r="K6960" s="196"/>
      <c r="L6960" s="197"/>
    </row>
    <row r="6961" spans="6:12">
      <c r="F6961" s="198"/>
      <c r="G6961" s="196"/>
      <c r="H6961" s="196"/>
      <c r="I6961" s="196"/>
      <c r="J6961" s="196"/>
      <c r="K6961" s="196"/>
      <c r="L6961" s="197"/>
    </row>
    <row r="6962" spans="6:12">
      <c r="F6962" s="198"/>
      <c r="G6962" s="196"/>
      <c r="H6962" s="196"/>
      <c r="I6962" s="196"/>
      <c r="J6962" s="196"/>
      <c r="K6962" s="196"/>
      <c r="L6962" s="197"/>
    </row>
    <row r="6963" spans="6:12">
      <c r="F6963" s="198"/>
      <c r="G6963" s="196"/>
      <c r="H6963" s="196"/>
      <c r="I6963" s="196"/>
      <c r="J6963" s="196"/>
      <c r="K6963" s="196"/>
      <c r="L6963" s="197"/>
    </row>
    <row r="6964" spans="6:12">
      <c r="F6964" s="198"/>
      <c r="G6964" s="196"/>
      <c r="H6964" s="196"/>
      <c r="I6964" s="196"/>
      <c r="J6964" s="196"/>
      <c r="K6964" s="196"/>
      <c r="L6964" s="197"/>
    </row>
    <row r="6965" spans="6:12">
      <c r="F6965" s="198"/>
      <c r="G6965" s="196"/>
      <c r="H6965" s="196"/>
      <c r="I6965" s="196"/>
      <c r="J6965" s="196"/>
      <c r="K6965" s="196"/>
      <c r="L6965" s="197"/>
    </row>
    <row r="6966" spans="6:12">
      <c r="F6966" s="198"/>
      <c r="G6966" s="196"/>
      <c r="H6966" s="196"/>
      <c r="I6966" s="196"/>
      <c r="J6966" s="196"/>
      <c r="K6966" s="196"/>
      <c r="L6966" s="197"/>
    </row>
    <row r="6967" spans="6:12">
      <c r="F6967" s="198"/>
      <c r="G6967" s="196"/>
      <c r="H6967" s="196"/>
      <c r="I6967" s="196"/>
      <c r="J6967" s="196"/>
      <c r="K6967" s="196"/>
      <c r="L6967" s="197"/>
    </row>
    <row r="6968" spans="6:12">
      <c r="F6968" s="198"/>
      <c r="G6968" s="196"/>
      <c r="H6968" s="196"/>
      <c r="I6968" s="196"/>
      <c r="J6968" s="196"/>
      <c r="K6968" s="196"/>
      <c r="L6968" s="197"/>
    </row>
    <row r="6969" spans="6:12">
      <c r="F6969" s="198"/>
      <c r="G6969" s="196"/>
      <c r="H6969" s="196"/>
      <c r="I6969" s="196"/>
      <c r="J6969" s="196"/>
      <c r="K6969" s="196"/>
      <c r="L6969" s="197"/>
    </row>
    <row r="6970" spans="6:12">
      <c r="F6970" s="198"/>
      <c r="G6970" s="196"/>
      <c r="H6970" s="196"/>
      <c r="I6970" s="196"/>
      <c r="J6970" s="196"/>
      <c r="K6970" s="196"/>
      <c r="L6970" s="197"/>
    </row>
    <row r="6971" spans="6:12">
      <c r="F6971" s="198"/>
      <c r="G6971" s="196"/>
      <c r="H6971" s="196"/>
      <c r="I6971" s="196"/>
      <c r="J6971" s="196"/>
      <c r="K6971" s="196"/>
      <c r="L6971" s="197"/>
    </row>
    <row r="6972" spans="6:12">
      <c r="F6972" s="198"/>
      <c r="G6972" s="196"/>
      <c r="H6972" s="196"/>
      <c r="I6972" s="196"/>
      <c r="J6972" s="196"/>
      <c r="K6972" s="196"/>
      <c r="L6972" s="197"/>
    </row>
    <row r="6973" spans="6:12">
      <c r="F6973" s="198"/>
      <c r="G6973" s="196"/>
      <c r="H6973" s="196"/>
      <c r="I6973" s="196"/>
      <c r="J6973" s="196"/>
      <c r="K6973" s="196"/>
      <c r="L6973" s="197"/>
    </row>
    <row r="6974" spans="6:12">
      <c r="F6974" s="198"/>
      <c r="G6974" s="196"/>
      <c r="H6974" s="196"/>
      <c r="I6974" s="196"/>
      <c r="J6974" s="196"/>
      <c r="K6974" s="196"/>
      <c r="L6974" s="197"/>
    </row>
    <row r="6975" spans="6:12">
      <c r="F6975" s="198"/>
      <c r="G6975" s="196"/>
      <c r="H6975" s="196"/>
      <c r="I6975" s="196"/>
      <c r="J6975" s="196"/>
      <c r="K6975" s="196"/>
      <c r="L6975" s="197"/>
    </row>
    <row r="6976" spans="6:12">
      <c r="F6976" s="198"/>
      <c r="G6976" s="196"/>
      <c r="H6976" s="196"/>
      <c r="I6976" s="196"/>
      <c r="J6976" s="196"/>
      <c r="K6976" s="196"/>
      <c r="L6976" s="197"/>
    </row>
    <row r="6977" spans="6:12">
      <c r="F6977" s="198"/>
      <c r="G6977" s="196"/>
      <c r="H6977" s="196"/>
      <c r="I6977" s="196"/>
      <c r="J6977" s="196"/>
      <c r="K6977" s="196"/>
      <c r="L6977" s="197"/>
    </row>
    <row r="6978" spans="6:12">
      <c r="F6978" s="198"/>
      <c r="G6978" s="196"/>
      <c r="H6978" s="196"/>
      <c r="I6978" s="196"/>
      <c r="J6978" s="196"/>
      <c r="K6978" s="196"/>
      <c r="L6978" s="197"/>
    </row>
    <row r="6979" spans="6:12">
      <c r="F6979" s="198"/>
      <c r="G6979" s="196"/>
      <c r="H6979" s="196"/>
      <c r="I6979" s="196"/>
      <c r="J6979" s="196"/>
      <c r="K6979" s="196"/>
      <c r="L6979" s="197"/>
    </row>
    <row r="6980" spans="6:12">
      <c r="F6980" s="198"/>
      <c r="G6980" s="196"/>
      <c r="H6980" s="196"/>
      <c r="I6980" s="196"/>
      <c r="J6980" s="196"/>
      <c r="K6980" s="196"/>
      <c r="L6980" s="197"/>
    </row>
    <row r="6981" spans="6:12">
      <c r="F6981" s="198"/>
      <c r="G6981" s="196"/>
      <c r="H6981" s="196"/>
      <c r="I6981" s="196"/>
      <c r="J6981" s="196"/>
      <c r="K6981" s="196"/>
      <c r="L6981" s="197"/>
    </row>
    <row r="6982" spans="6:12">
      <c r="F6982" s="198"/>
      <c r="G6982" s="196"/>
      <c r="H6982" s="196"/>
      <c r="I6982" s="196"/>
      <c r="J6982" s="196"/>
      <c r="K6982" s="196"/>
      <c r="L6982" s="197"/>
    </row>
    <row r="6983" spans="6:12">
      <c r="F6983" s="198"/>
      <c r="G6983" s="196"/>
      <c r="H6983" s="196"/>
      <c r="I6983" s="196"/>
      <c r="J6983" s="196"/>
      <c r="K6983" s="196"/>
      <c r="L6983" s="197"/>
    </row>
    <row r="6984" spans="6:12">
      <c r="F6984" s="198"/>
      <c r="G6984" s="196"/>
      <c r="H6984" s="196"/>
      <c r="I6984" s="196"/>
      <c r="J6984" s="196"/>
      <c r="K6984" s="196"/>
      <c r="L6984" s="197"/>
    </row>
    <row r="6985" spans="6:12">
      <c r="F6985" s="198"/>
      <c r="G6985" s="196"/>
      <c r="H6985" s="196"/>
      <c r="I6985" s="196"/>
      <c r="J6985" s="196"/>
      <c r="K6985" s="196"/>
      <c r="L6985" s="197"/>
    </row>
    <row r="6986" spans="6:12">
      <c r="F6986" s="198"/>
      <c r="G6986" s="196"/>
      <c r="H6986" s="196"/>
      <c r="I6986" s="196"/>
      <c r="J6986" s="196"/>
      <c r="K6986" s="196"/>
      <c r="L6986" s="197"/>
    </row>
    <row r="6987" spans="6:12">
      <c r="F6987" s="198"/>
      <c r="G6987" s="196"/>
      <c r="H6987" s="196"/>
      <c r="I6987" s="196"/>
      <c r="J6987" s="196"/>
      <c r="K6987" s="196"/>
      <c r="L6987" s="197"/>
    </row>
    <row r="6988" spans="6:12">
      <c r="F6988" s="198"/>
      <c r="G6988" s="196"/>
      <c r="H6988" s="196"/>
      <c r="I6988" s="196"/>
      <c r="J6988" s="196"/>
      <c r="K6988" s="196"/>
      <c r="L6988" s="197"/>
    </row>
    <row r="6989" spans="6:12">
      <c r="F6989" s="198"/>
      <c r="G6989" s="196"/>
      <c r="H6989" s="196"/>
      <c r="I6989" s="196"/>
      <c r="J6989" s="196"/>
      <c r="K6989" s="196"/>
      <c r="L6989" s="197"/>
    </row>
    <row r="6990" spans="6:12">
      <c r="F6990" s="198"/>
      <c r="G6990" s="196"/>
      <c r="H6990" s="196"/>
      <c r="I6990" s="196"/>
      <c r="J6990" s="196"/>
      <c r="K6990" s="196"/>
      <c r="L6990" s="197"/>
    </row>
    <row r="6991" spans="6:12">
      <c r="F6991" s="198"/>
      <c r="G6991" s="196"/>
      <c r="H6991" s="196"/>
      <c r="I6991" s="196"/>
      <c r="J6991" s="196"/>
      <c r="K6991" s="196"/>
      <c r="L6991" s="197"/>
    </row>
    <row r="6992" spans="6:12">
      <c r="F6992" s="198"/>
      <c r="G6992" s="196"/>
      <c r="H6992" s="196"/>
      <c r="I6992" s="196"/>
      <c r="J6992" s="196"/>
      <c r="K6992" s="196"/>
      <c r="L6992" s="197"/>
    </row>
    <row r="6993" spans="6:12">
      <c r="F6993" s="198"/>
      <c r="G6993" s="196"/>
      <c r="H6993" s="196"/>
      <c r="I6993" s="196"/>
      <c r="J6993" s="196"/>
      <c r="K6993" s="196"/>
      <c r="L6993" s="197"/>
    </row>
    <row r="6994" spans="6:12">
      <c r="F6994" s="198"/>
      <c r="G6994" s="196"/>
      <c r="H6994" s="196"/>
      <c r="I6994" s="196"/>
      <c r="J6994" s="196"/>
      <c r="K6994" s="196"/>
      <c r="L6994" s="197"/>
    </row>
    <row r="6995" spans="6:12">
      <c r="F6995" s="198"/>
      <c r="G6995" s="196"/>
      <c r="H6995" s="196"/>
      <c r="I6995" s="196"/>
      <c r="J6995" s="196"/>
      <c r="K6995" s="196"/>
      <c r="L6995" s="197"/>
    </row>
    <row r="6996" spans="6:12">
      <c r="F6996" s="198"/>
      <c r="G6996" s="196"/>
      <c r="H6996" s="196"/>
      <c r="I6996" s="196"/>
      <c r="J6996" s="196"/>
      <c r="K6996" s="196"/>
      <c r="L6996" s="197"/>
    </row>
    <row r="6997" spans="6:12">
      <c r="F6997" s="198"/>
      <c r="G6997" s="196"/>
      <c r="H6997" s="196"/>
      <c r="I6997" s="196"/>
      <c r="J6997" s="196"/>
      <c r="K6997" s="196"/>
      <c r="L6997" s="197"/>
    </row>
    <row r="6998" spans="6:12">
      <c r="F6998" s="198"/>
      <c r="G6998" s="196"/>
      <c r="H6998" s="196"/>
      <c r="I6998" s="196"/>
      <c r="J6998" s="196"/>
      <c r="K6998" s="196"/>
      <c r="L6998" s="197"/>
    </row>
    <row r="6999" spans="6:12">
      <c r="F6999" s="198"/>
      <c r="G6999" s="196"/>
      <c r="H6999" s="196"/>
      <c r="I6999" s="196"/>
      <c r="J6999" s="196"/>
      <c r="K6999" s="196"/>
      <c r="L6999" s="197"/>
    </row>
    <row r="7000" spans="6:12">
      <c r="F7000" s="198"/>
      <c r="G7000" s="196"/>
      <c r="H7000" s="196"/>
      <c r="I7000" s="196"/>
      <c r="J7000" s="196"/>
      <c r="K7000" s="196"/>
      <c r="L7000" s="197"/>
    </row>
    <row r="7001" spans="6:12">
      <c r="F7001" s="198"/>
      <c r="G7001" s="196"/>
      <c r="H7001" s="196"/>
      <c r="I7001" s="196"/>
      <c r="J7001" s="196"/>
      <c r="K7001" s="196"/>
      <c r="L7001" s="197"/>
    </row>
    <row r="7002" spans="6:12">
      <c r="F7002" s="198"/>
      <c r="G7002" s="196"/>
      <c r="H7002" s="196"/>
      <c r="I7002" s="196"/>
      <c r="J7002" s="196"/>
      <c r="K7002" s="196"/>
      <c r="L7002" s="197"/>
    </row>
    <row r="7003" spans="6:12">
      <c r="F7003" s="198"/>
      <c r="G7003" s="196"/>
      <c r="H7003" s="196"/>
      <c r="I7003" s="196"/>
      <c r="J7003" s="196"/>
      <c r="K7003" s="196"/>
      <c r="L7003" s="197"/>
    </row>
    <row r="7004" spans="6:12">
      <c r="F7004" s="198"/>
      <c r="G7004" s="196"/>
      <c r="H7004" s="196"/>
      <c r="I7004" s="196"/>
      <c r="J7004" s="196"/>
      <c r="K7004" s="196"/>
      <c r="L7004" s="197"/>
    </row>
    <row r="7005" spans="6:12">
      <c r="F7005" s="198"/>
      <c r="G7005" s="196"/>
      <c r="H7005" s="196"/>
      <c r="I7005" s="196"/>
      <c r="J7005" s="196"/>
      <c r="K7005" s="196"/>
      <c r="L7005" s="197"/>
    </row>
    <row r="7006" spans="6:12">
      <c r="F7006" s="198"/>
      <c r="G7006" s="196"/>
      <c r="H7006" s="196"/>
      <c r="I7006" s="196"/>
      <c r="J7006" s="196"/>
      <c r="K7006" s="196"/>
      <c r="L7006" s="197"/>
    </row>
    <row r="7007" spans="6:12">
      <c r="F7007" s="198"/>
      <c r="G7007" s="196"/>
      <c r="H7007" s="196"/>
      <c r="I7007" s="196"/>
      <c r="J7007" s="196"/>
      <c r="K7007" s="196"/>
      <c r="L7007" s="197"/>
    </row>
    <row r="7008" spans="6:12">
      <c r="F7008" s="198"/>
      <c r="G7008" s="196"/>
      <c r="H7008" s="196"/>
      <c r="I7008" s="196"/>
      <c r="J7008" s="196"/>
      <c r="K7008" s="196"/>
      <c r="L7008" s="197"/>
    </row>
    <row r="7009" spans="6:12">
      <c r="F7009" s="198"/>
      <c r="G7009" s="196"/>
      <c r="H7009" s="196"/>
      <c r="I7009" s="196"/>
      <c r="J7009" s="196"/>
      <c r="K7009" s="196"/>
      <c r="L7009" s="197"/>
    </row>
    <row r="7010" spans="6:12">
      <c r="F7010" s="198"/>
      <c r="G7010" s="196"/>
      <c r="H7010" s="196"/>
      <c r="I7010" s="196"/>
      <c r="J7010" s="196"/>
      <c r="K7010" s="196"/>
      <c r="L7010" s="197"/>
    </row>
    <row r="7011" spans="6:12">
      <c r="F7011" s="198"/>
      <c r="G7011" s="196"/>
      <c r="H7011" s="196"/>
      <c r="I7011" s="196"/>
      <c r="J7011" s="196"/>
      <c r="K7011" s="196"/>
      <c r="L7011" s="197"/>
    </row>
    <row r="7012" spans="6:12">
      <c r="F7012" s="198"/>
      <c r="G7012" s="196"/>
      <c r="H7012" s="196"/>
      <c r="I7012" s="196"/>
      <c r="J7012" s="196"/>
      <c r="K7012" s="196"/>
      <c r="L7012" s="197"/>
    </row>
    <row r="7013" spans="6:12">
      <c r="F7013" s="198"/>
      <c r="G7013" s="196"/>
      <c r="H7013" s="196"/>
      <c r="I7013" s="196"/>
      <c r="J7013" s="196"/>
      <c r="K7013" s="196"/>
      <c r="L7013" s="197"/>
    </row>
    <row r="7014" spans="6:12">
      <c r="F7014" s="198"/>
      <c r="G7014" s="196"/>
      <c r="H7014" s="196"/>
      <c r="I7014" s="196"/>
      <c r="J7014" s="196"/>
      <c r="K7014" s="196"/>
      <c r="L7014" s="197"/>
    </row>
    <row r="7015" spans="6:12">
      <c r="F7015" s="198"/>
      <c r="G7015" s="196"/>
      <c r="H7015" s="196"/>
      <c r="I7015" s="196"/>
      <c r="J7015" s="196"/>
      <c r="K7015" s="196"/>
      <c r="L7015" s="197"/>
    </row>
    <row r="7016" spans="6:12">
      <c r="F7016" s="198"/>
      <c r="G7016" s="196"/>
      <c r="H7016" s="196"/>
      <c r="I7016" s="196"/>
      <c r="J7016" s="196"/>
      <c r="K7016" s="196"/>
      <c r="L7016" s="197"/>
    </row>
    <row r="7017" spans="6:12">
      <c r="F7017" s="198"/>
      <c r="G7017" s="196"/>
      <c r="H7017" s="196"/>
      <c r="I7017" s="196"/>
      <c r="J7017" s="196"/>
      <c r="K7017" s="196"/>
      <c r="L7017" s="197"/>
    </row>
    <row r="7018" spans="6:12">
      <c r="F7018" s="198"/>
      <c r="G7018" s="196"/>
      <c r="H7018" s="196"/>
      <c r="I7018" s="196"/>
      <c r="J7018" s="196"/>
      <c r="K7018" s="196"/>
      <c r="L7018" s="197"/>
    </row>
    <row r="7019" spans="6:12">
      <c r="F7019" s="198"/>
      <c r="G7019" s="196"/>
      <c r="H7019" s="196"/>
      <c r="I7019" s="196"/>
      <c r="J7019" s="196"/>
      <c r="K7019" s="196"/>
      <c r="L7019" s="197"/>
    </row>
    <row r="7020" spans="6:12">
      <c r="F7020" s="198"/>
      <c r="G7020" s="196"/>
      <c r="H7020" s="196"/>
      <c r="I7020" s="196"/>
      <c r="J7020" s="196"/>
      <c r="K7020" s="196"/>
      <c r="L7020" s="197"/>
    </row>
    <row r="7021" spans="6:12">
      <c r="F7021" s="198"/>
      <c r="G7021" s="196"/>
      <c r="H7021" s="196"/>
      <c r="I7021" s="196"/>
      <c r="J7021" s="196"/>
      <c r="K7021" s="196"/>
      <c r="L7021" s="197"/>
    </row>
    <row r="7022" spans="6:12">
      <c r="F7022" s="198"/>
      <c r="G7022" s="196"/>
      <c r="H7022" s="196"/>
      <c r="I7022" s="196"/>
      <c r="J7022" s="196"/>
      <c r="K7022" s="196"/>
      <c r="L7022" s="197"/>
    </row>
    <row r="7023" spans="6:12">
      <c r="F7023" s="198"/>
      <c r="G7023" s="196"/>
      <c r="H7023" s="196"/>
      <c r="I7023" s="196"/>
      <c r="J7023" s="196"/>
      <c r="K7023" s="196"/>
      <c r="L7023" s="197"/>
    </row>
    <row r="7024" spans="6:12">
      <c r="F7024" s="198"/>
      <c r="G7024" s="196"/>
      <c r="H7024" s="196"/>
      <c r="I7024" s="196"/>
      <c r="J7024" s="196"/>
      <c r="K7024" s="196"/>
      <c r="L7024" s="197"/>
    </row>
    <row r="7025" spans="6:12">
      <c r="F7025" s="198"/>
      <c r="G7025" s="196"/>
      <c r="H7025" s="196"/>
      <c r="I7025" s="196"/>
      <c r="J7025" s="196"/>
      <c r="K7025" s="196"/>
      <c r="L7025" s="197"/>
    </row>
    <row r="7026" spans="6:12">
      <c r="F7026" s="198"/>
      <c r="G7026" s="196"/>
      <c r="H7026" s="196"/>
      <c r="I7026" s="196"/>
      <c r="J7026" s="196"/>
      <c r="K7026" s="196"/>
      <c r="L7026" s="197"/>
    </row>
    <row r="7027" spans="6:12">
      <c r="F7027" s="198"/>
      <c r="G7027" s="196"/>
      <c r="H7027" s="196"/>
      <c r="I7027" s="196"/>
      <c r="J7027" s="196"/>
      <c r="K7027" s="196"/>
      <c r="L7027" s="197"/>
    </row>
    <row r="7028" spans="6:12">
      <c r="F7028" s="198"/>
      <c r="G7028" s="196"/>
      <c r="H7028" s="196"/>
      <c r="I7028" s="196"/>
      <c r="J7028" s="196"/>
      <c r="K7028" s="196"/>
      <c r="L7028" s="197"/>
    </row>
    <row r="7029" spans="6:12">
      <c r="F7029" s="198"/>
      <c r="G7029" s="196"/>
      <c r="H7029" s="196"/>
      <c r="I7029" s="196"/>
      <c r="J7029" s="196"/>
      <c r="K7029" s="196"/>
      <c r="L7029" s="197"/>
    </row>
    <row r="7030" spans="6:12">
      <c r="F7030" s="198"/>
      <c r="G7030" s="196"/>
      <c r="H7030" s="196"/>
      <c r="I7030" s="196"/>
      <c r="J7030" s="196"/>
      <c r="K7030" s="196"/>
      <c r="L7030" s="197"/>
    </row>
    <row r="7031" spans="6:12">
      <c r="F7031" s="198"/>
      <c r="G7031" s="196"/>
      <c r="H7031" s="196"/>
      <c r="I7031" s="196"/>
      <c r="J7031" s="196"/>
      <c r="K7031" s="196"/>
      <c r="L7031" s="197"/>
    </row>
    <row r="7032" spans="6:12">
      <c r="F7032" s="198"/>
      <c r="G7032" s="196"/>
      <c r="H7032" s="196"/>
      <c r="I7032" s="196"/>
      <c r="J7032" s="196"/>
      <c r="K7032" s="196"/>
      <c r="L7032" s="197"/>
    </row>
    <row r="7033" spans="6:12">
      <c r="F7033" s="198"/>
      <c r="G7033" s="196"/>
      <c r="H7033" s="196"/>
      <c r="I7033" s="196"/>
      <c r="J7033" s="196"/>
      <c r="K7033" s="196"/>
      <c r="L7033" s="197"/>
    </row>
    <row r="7034" spans="6:12">
      <c r="F7034" s="198"/>
      <c r="G7034" s="196"/>
      <c r="H7034" s="196"/>
      <c r="I7034" s="196"/>
      <c r="J7034" s="196"/>
      <c r="K7034" s="196"/>
      <c r="L7034" s="197"/>
    </row>
    <row r="7035" spans="6:12">
      <c r="F7035" s="198"/>
      <c r="G7035" s="196"/>
      <c r="H7035" s="196"/>
      <c r="I7035" s="196"/>
      <c r="J7035" s="196"/>
      <c r="K7035" s="196"/>
      <c r="L7035" s="197"/>
    </row>
    <row r="7036" spans="6:12">
      <c r="F7036" s="198"/>
      <c r="G7036" s="196"/>
      <c r="H7036" s="196"/>
      <c r="I7036" s="196"/>
      <c r="J7036" s="196"/>
      <c r="K7036" s="196"/>
      <c r="L7036" s="197"/>
    </row>
    <row r="7037" spans="6:12">
      <c r="F7037" s="198"/>
      <c r="G7037" s="196"/>
      <c r="H7037" s="196"/>
      <c r="I7037" s="196"/>
      <c r="J7037" s="196"/>
      <c r="K7037" s="196"/>
      <c r="L7037" s="197"/>
    </row>
    <row r="7038" spans="6:12">
      <c r="F7038" s="198"/>
      <c r="G7038" s="196"/>
      <c r="H7038" s="196"/>
      <c r="I7038" s="196"/>
      <c r="J7038" s="196"/>
      <c r="K7038" s="196"/>
      <c r="L7038" s="197"/>
    </row>
    <row r="7039" spans="6:12">
      <c r="F7039" s="198"/>
      <c r="G7039" s="196"/>
      <c r="H7039" s="196"/>
      <c r="I7039" s="196"/>
      <c r="J7039" s="196"/>
      <c r="K7039" s="196"/>
      <c r="L7039" s="197"/>
    </row>
    <row r="7040" spans="6:12">
      <c r="F7040" s="198"/>
      <c r="G7040" s="196"/>
      <c r="H7040" s="196"/>
      <c r="I7040" s="196"/>
      <c r="J7040" s="196"/>
      <c r="K7040" s="196"/>
      <c r="L7040" s="197"/>
    </row>
    <row r="7041" spans="6:12">
      <c r="F7041" s="198"/>
      <c r="G7041" s="196"/>
      <c r="H7041" s="196"/>
      <c r="I7041" s="196"/>
      <c r="J7041" s="196"/>
      <c r="K7041" s="196"/>
      <c r="L7041" s="197"/>
    </row>
    <row r="7042" spans="6:12">
      <c r="F7042" s="198"/>
      <c r="G7042" s="196"/>
      <c r="H7042" s="196"/>
      <c r="I7042" s="196"/>
      <c r="J7042" s="196"/>
      <c r="K7042" s="196"/>
      <c r="L7042" s="197"/>
    </row>
    <row r="7043" spans="6:12">
      <c r="F7043" s="198"/>
      <c r="G7043" s="196"/>
      <c r="H7043" s="196"/>
      <c r="I7043" s="196"/>
      <c r="J7043" s="196"/>
      <c r="K7043" s="196"/>
      <c r="L7043" s="197"/>
    </row>
    <row r="7044" spans="6:12">
      <c r="F7044" s="198"/>
      <c r="G7044" s="196"/>
      <c r="H7044" s="196"/>
      <c r="I7044" s="196"/>
      <c r="J7044" s="196"/>
      <c r="K7044" s="196"/>
      <c r="L7044" s="197"/>
    </row>
    <row r="7045" spans="6:12">
      <c r="F7045" s="198"/>
      <c r="G7045" s="196"/>
      <c r="H7045" s="196"/>
      <c r="I7045" s="196"/>
      <c r="J7045" s="196"/>
      <c r="K7045" s="196"/>
      <c r="L7045" s="197"/>
    </row>
    <row r="7046" spans="6:12">
      <c r="F7046" s="198"/>
      <c r="G7046" s="196"/>
      <c r="H7046" s="196"/>
      <c r="I7046" s="196"/>
      <c r="J7046" s="196"/>
      <c r="K7046" s="196"/>
      <c r="L7046" s="197"/>
    </row>
    <row r="7047" spans="6:12">
      <c r="F7047" s="198"/>
      <c r="G7047" s="196"/>
      <c r="H7047" s="196"/>
      <c r="I7047" s="196"/>
      <c r="J7047" s="196"/>
      <c r="K7047" s="196"/>
      <c r="L7047" s="197"/>
    </row>
    <row r="7048" spans="6:12">
      <c r="F7048" s="198"/>
      <c r="G7048" s="196"/>
      <c r="H7048" s="196"/>
      <c r="I7048" s="196"/>
      <c r="J7048" s="196"/>
      <c r="K7048" s="196"/>
      <c r="L7048" s="197"/>
    </row>
    <row r="7049" spans="6:12">
      <c r="F7049" s="198"/>
      <c r="G7049" s="196"/>
      <c r="H7049" s="196"/>
      <c r="I7049" s="196"/>
      <c r="J7049" s="196"/>
      <c r="K7049" s="196"/>
      <c r="L7049" s="197"/>
    </row>
    <row r="7050" spans="6:12">
      <c r="F7050" s="198"/>
      <c r="G7050" s="196"/>
      <c r="H7050" s="196"/>
      <c r="I7050" s="196"/>
      <c r="J7050" s="196"/>
      <c r="K7050" s="196"/>
      <c r="L7050" s="197"/>
    </row>
    <row r="7051" spans="6:12">
      <c r="F7051" s="198"/>
      <c r="G7051" s="196"/>
      <c r="H7051" s="196"/>
      <c r="I7051" s="196"/>
      <c r="J7051" s="196"/>
      <c r="K7051" s="196"/>
      <c r="L7051" s="197"/>
    </row>
    <row r="7052" spans="6:12">
      <c r="F7052" s="198"/>
      <c r="G7052" s="196"/>
      <c r="H7052" s="196"/>
      <c r="I7052" s="196"/>
      <c r="J7052" s="196"/>
      <c r="K7052" s="196"/>
      <c r="L7052" s="197"/>
    </row>
    <row r="7053" spans="6:12">
      <c r="F7053" s="198"/>
      <c r="G7053" s="196"/>
      <c r="H7053" s="196"/>
      <c r="I7053" s="196"/>
      <c r="J7053" s="196"/>
      <c r="K7053" s="196"/>
      <c r="L7053" s="197"/>
    </row>
    <row r="7054" spans="6:12">
      <c r="F7054" s="198"/>
      <c r="G7054" s="196"/>
      <c r="H7054" s="196"/>
      <c r="I7054" s="196"/>
      <c r="J7054" s="196"/>
      <c r="K7054" s="196"/>
      <c r="L7054" s="197"/>
    </row>
    <row r="7055" spans="6:12">
      <c r="F7055" s="198"/>
      <c r="G7055" s="196"/>
      <c r="H7055" s="196"/>
      <c r="I7055" s="196"/>
      <c r="J7055" s="196"/>
      <c r="K7055" s="196"/>
      <c r="L7055" s="197"/>
    </row>
    <row r="7056" spans="6:12">
      <c r="F7056" s="198"/>
      <c r="G7056" s="196"/>
      <c r="H7056" s="196"/>
      <c r="I7056" s="196"/>
      <c r="J7056" s="196"/>
      <c r="K7056" s="196"/>
      <c r="L7056" s="197"/>
    </row>
    <row r="7057" spans="6:12">
      <c r="F7057" s="198"/>
      <c r="G7057" s="196"/>
      <c r="H7057" s="196"/>
      <c r="I7057" s="196"/>
      <c r="J7057" s="196"/>
      <c r="K7057" s="196"/>
      <c r="L7057" s="197"/>
    </row>
    <row r="7058" spans="6:12">
      <c r="F7058" s="198"/>
      <c r="G7058" s="196"/>
      <c r="H7058" s="196"/>
      <c r="I7058" s="196"/>
      <c r="J7058" s="196"/>
      <c r="K7058" s="196"/>
      <c r="L7058" s="197"/>
    </row>
    <row r="7059" spans="6:12">
      <c r="F7059" s="198"/>
      <c r="G7059" s="196"/>
      <c r="H7059" s="196"/>
      <c r="I7059" s="196"/>
      <c r="J7059" s="196"/>
      <c r="K7059" s="196"/>
      <c r="L7059" s="197"/>
    </row>
    <row r="7060" spans="6:12">
      <c r="F7060" s="198"/>
      <c r="G7060" s="196"/>
      <c r="H7060" s="196"/>
      <c r="I7060" s="196"/>
      <c r="J7060" s="196"/>
      <c r="K7060" s="196"/>
      <c r="L7060" s="197"/>
    </row>
    <row r="7061" spans="6:12">
      <c r="F7061" s="198"/>
      <c r="G7061" s="196"/>
      <c r="H7061" s="196"/>
      <c r="I7061" s="196"/>
      <c r="J7061" s="196"/>
      <c r="K7061" s="196"/>
      <c r="L7061" s="197"/>
    </row>
    <row r="7062" spans="6:12">
      <c r="F7062" s="198"/>
      <c r="G7062" s="196"/>
      <c r="H7062" s="196"/>
      <c r="I7062" s="196"/>
      <c r="J7062" s="196"/>
      <c r="K7062" s="196"/>
      <c r="L7062" s="197"/>
    </row>
    <row r="7063" spans="6:12">
      <c r="F7063" s="198"/>
      <c r="G7063" s="196"/>
      <c r="H7063" s="196"/>
      <c r="I7063" s="196"/>
      <c r="J7063" s="196"/>
      <c r="K7063" s="196"/>
      <c r="L7063" s="197"/>
    </row>
    <row r="7064" spans="6:12">
      <c r="F7064" s="198"/>
      <c r="G7064" s="196"/>
      <c r="H7064" s="196"/>
      <c r="I7064" s="196"/>
      <c r="J7064" s="196"/>
      <c r="K7064" s="196"/>
      <c r="L7064" s="197"/>
    </row>
    <row r="7065" spans="6:12">
      <c r="F7065" s="198"/>
      <c r="G7065" s="196"/>
      <c r="H7065" s="196"/>
      <c r="I7065" s="196"/>
      <c r="J7065" s="196"/>
      <c r="K7065" s="196"/>
      <c r="L7065" s="197"/>
    </row>
    <row r="7066" spans="6:12">
      <c r="F7066" s="198"/>
      <c r="G7066" s="196"/>
      <c r="H7066" s="196"/>
      <c r="I7066" s="196"/>
      <c r="J7066" s="196"/>
      <c r="K7066" s="196"/>
      <c r="L7066" s="197"/>
    </row>
    <row r="7067" spans="6:12">
      <c r="F7067" s="198"/>
      <c r="G7067" s="196"/>
      <c r="H7067" s="196"/>
      <c r="I7067" s="196"/>
      <c r="J7067" s="196"/>
      <c r="K7067" s="196"/>
      <c r="L7067" s="197"/>
    </row>
    <row r="7068" spans="6:12">
      <c r="F7068" s="198"/>
      <c r="G7068" s="196"/>
      <c r="H7068" s="196"/>
      <c r="I7068" s="196"/>
      <c r="J7068" s="196"/>
      <c r="K7068" s="196"/>
      <c r="L7068" s="197"/>
    </row>
    <row r="7069" spans="6:12">
      <c r="F7069" s="198"/>
      <c r="G7069" s="196"/>
      <c r="H7069" s="196"/>
      <c r="I7069" s="196"/>
      <c r="J7069" s="196"/>
      <c r="K7069" s="196"/>
      <c r="L7069" s="197"/>
    </row>
    <row r="7070" spans="6:12">
      <c r="F7070" s="198"/>
      <c r="G7070" s="196"/>
      <c r="H7070" s="196"/>
      <c r="I7070" s="196"/>
      <c r="J7070" s="196"/>
      <c r="K7070" s="196"/>
      <c r="L7070" s="197"/>
    </row>
    <row r="7071" spans="6:12">
      <c r="F7071" s="198"/>
      <c r="G7071" s="196"/>
      <c r="H7071" s="196"/>
      <c r="I7071" s="196"/>
      <c r="J7071" s="196"/>
      <c r="K7071" s="196"/>
      <c r="L7071" s="197"/>
    </row>
    <row r="7072" spans="6:12">
      <c r="F7072" s="198"/>
      <c r="G7072" s="196"/>
      <c r="H7072" s="196"/>
      <c r="I7072" s="196"/>
      <c r="J7072" s="196"/>
      <c r="K7072" s="196"/>
      <c r="L7072" s="197"/>
    </row>
    <row r="7073" spans="6:12">
      <c r="F7073" s="198"/>
      <c r="G7073" s="196"/>
      <c r="H7073" s="196"/>
      <c r="I7073" s="196"/>
      <c r="J7073" s="196"/>
      <c r="K7073" s="196"/>
      <c r="L7073" s="197"/>
    </row>
    <row r="7074" spans="6:12">
      <c r="F7074" s="198"/>
      <c r="G7074" s="196"/>
      <c r="H7074" s="196"/>
      <c r="I7074" s="196"/>
      <c r="J7074" s="196"/>
      <c r="K7074" s="196"/>
      <c r="L7074" s="197"/>
    </row>
    <row r="7075" spans="6:12">
      <c r="F7075" s="198"/>
      <c r="G7075" s="196"/>
      <c r="H7075" s="196"/>
      <c r="I7075" s="196"/>
      <c r="J7075" s="196"/>
      <c r="K7075" s="196"/>
      <c r="L7075" s="197"/>
    </row>
    <row r="7076" spans="6:12">
      <c r="F7076" s="198"/>
      <c r="G7076" s="196"/>
      <c r="H7076" s="196"/>
      <c r="I7076" s="196"/>
      <c r="J7076" s="196"/>
      <c r="K7076" s="196"/>
      <c r="L7076" s="197"/>
    </row>
    <row r="7077" spans="6:12">
      <c r="F7077" s="198"/>
      <c r="G7077" s="196"/>
      <c r="H7077" s="196"/>
      <c r="I7077" s="196"/>
      <c r="J7077" s="196"/>
      <c r="K7077" s="196"/>
      <c r="L7077" s="197"/>
    </row>
    <row r="7078" spans="6:12">
      <c r="F7078" s="198"/>
      <c r="G7078" s="196"/>
      <c r="H7078" s="196"/>
      <c r="I7078" s="196"/>
      <c r="J7078" s="196"/>
      <c r="K7078" s="196"/>
      <c r="L7078" s="197"/>
    </row>
    <row r="7079" spans="6:12">
      <c r="F7079" s="198"/>
      <c r="G7079" s="196"/>
      <c r="H7079" s="196"/>
      <c r="I7079" s="196"/>
      <c r="J7079" s="196"/>
      <c r="K7079" s="196"/>
      <c r="L7079" s="197"/>
    </row>
    <row r="7080" spans="6:12">
      <c r="F7080" s="198"/>
      <c r="G7080" s="196"/>
      <c r="H7080" s="196"/>
      <c r="I7080" s="196"/>
      <c r="J7080" s="196"/>
      <c r="K7080" s="196"/>
      <c r="L7080" s="197"/>
    </row>
    <row r="7081" spans="6:12">
      <c r="F7081" s="198"/>
      <c r="G7081" s="196"/>
      <c r="H7081" s="196"/>
      <c r="I7081" s="196"/>
      <c r="J7081" s="196"/>
      <c r="K7081" s="196"/>
      <c r="L7081" s="197"/>
    </row>
    <row r="7082" spans="6:12">
      <c r="F7082" s="198"/>
      <c r="G7082" s="196"/>
      <c r="H7082" s="196"/>
      <c r="I7082" s="196"/>
      <c r="J7082" s="196"/>
      <c r="K7082" s="196"/>
      <c r="L7082" s="197"/>
    </row>
    <row r="7083" spans="6:12">
      <c r="F7083" s="198"/>
      <c r="G7083" s="196"/>
      <c r="H7083" s="196"/>
      <c r="I7083" s="196"/>
      <c r="J7083" s="196"/>
      <c r="K7083" s="196"/>
      <c r="L7083" s="197"/>
    </row>
    <row r="7084" spans="6:12">
      <c r="F7084" s="198"/>
      <c r="G7084" s="196"/>
      <c r="H7084" s="196"/>
      <c r="I7084" s="196"/>
      <c r="J7084" s="196"/>
      <c r="K7084" s="196"/>
      <c r="L7084" s="197"/>
    </row>
    <row r="7085" spans="6:12">
      <c r="F7085" s="198"/>
      <c r="G7085" s="196"/>
      <c r="H7085" s="196"/>
      <c r="I7085" s="196"/>
      <c r="J7085" s="196"/>
      <c r="K7085" s="196"/>
      <c r="L7085" s="197"/>
    </row>
    <row r="7086" spans="6:12">
      <c r="F7086" s="198"/>
      <c r="G7086" s="196"/>
      <c r="H7086" s="196"/>
      <c r="I7086" s="196"/>
      <c r="J7086" s="196"/>
      <c r="K7086" s="196"/>
      <c r="L7086" s="197"/>
    </row>
    <row r="7087" spans="6:12">
      <c r="F7087" s="198"/>
      <c r="G7087" s="196"/>
      <c r="H7087" s="196"/>
      <c r="I7087" s="196"/>
      <c r="J7087" s="196"/>
      <c r="K7087" s="196"/>
      <c r="L7087" s="197"/>
    </row>
    <row r="7088" spans="6:12">
      <c r="F7088" s="198"/>
      <c r="G7088" s="196"/>
      <c r="H7088" s="196"/>
      <c r="I7088" s="196"/>
      <c r="J7088" s="196"/>
      <c r="K7088" s="196"/>
      <c r="L7088" s="197"/>
    </row>
    <row r="7089" spans="6:12">
      <c r="F7089" s="198"/>
      <c r="G7089" s="196"/>
      <c r="H7089" s="196"/>
      <c r="I7089" s="196"/>
      <c r="J7089" s="196"/>
      <c r="K7089" s="196"/>
      <c r="L7089" s="197"/>
    </row>
    <row r="7090" spans="6:12">
      <c r="F7090" s="198"/>
      <c r="G7090" s="196"/>
      <c r="H7090" s="196"/>
      <c r="I7090" s="196"/>
      <c r="J7090" s="196"/>
      <c r="K7090" s="196"/>
      <c r="L7090" s="197"/>
    </row>
    <row r="7091" spans="6:12">
      <c r="F7091" s="198"/>
      <c r="G7091" s="196"/>
      <c r="H7091" s="196"/>
      <c r="I7091" s="196"/>
      <c r="J7091" s="196"/>
      <c r="K7091" s="196"/>
      <c r="L7091" s="197"/>
    </row>
    <row r="7092" spans="6:12">
      <c r="F7092" s="198"/>
      <c r="G7092" s="196"/>
      <c r="H7092" s="196"/>
      <c r="I7092" s="196"/>
      <c r="J7092" s="196"/>
      <c r="K7092" s="196"/>
      <c r="L7092" s="197"/>
    </row>
    <row r="7093" spans="6:12">
      <c r="F7093" s="198"/>
      <c r="G7093" s="196"/>
      <c r="H7093" s="196"/>
      <c r="I7093" s="196"/>
      <c r="J7093" s="196"/>
      <c r="K7093" s="196"/>
      <c r="L7093" s="197"/>
    </row>
    <row r="7094" spans="6:12">
      <c r="F7094" s="198"/>
      <c r="G7094" s="196"/>
      <c r="H7094" s="196"/>
      <c r="I7094" s="196"/>
      <c r="J7094" s="196"/>
      <c r="K7094" s="196"/>
      <c r="L7094" s="197"/>
    </row>
    <row r="7095" spans="6:12">
      <c r="F7095" s="198"/>
      <c r="G7095" s="196"/>
      <c r="H7095" s="196"/>
      <c r="I7095" s="196"/>
      <c r="J7095" s="196"/>
      <c r="K7095" s="196"/>
      <c r="L7095" s="197"/>
    </row>
    <row r="7096" spans="6:12">
      <c r="F7096" s="198"/>
      <c r="G7096" s="196"/>
      <c r="H7096" s="196"/>
      <c r="I7096" s="196"/>
      <c r="J7096" s="196"/>
      <c r="K7096" s="196"/>
      <c r="L7096" s="197"/>
    </row>
    <row r="7097" spans="6:12">
      <c r="F7097" s="198"/>
      <c r="G7097" s="196"/>
      <c r="H7097" s="196"/>
      <c r="I7097" s="196"/>
      <c r="J7097" s="196"/>
      <c r="K7097" s="196"/>
      <c r="L7097" s="197"/>
    </row>
    <row r="7098" spans="6:12">
      <c r="F7098" s="198"/>
      <c r="G7098" s="196"/>
      <c r="H7098" s="196"/>
      <c r="I7098" s="196"/>
      <c r="J7098" s="196"/>
      <c r="K7098" s="196"/>
      <c r="L7098" s="197"/>
    </row>
    <row r="7099" spans="6:12">
      <c r="F7099" s="198"/>
      <c r="G7099" s="196"/>
      <c r="H7099" s="196"/>
      <c r="I7099" s="196"/>
      <c r="J7099" s="196"/>
      <c r="K7099" s="196"/>
      <c r="L7099" s="197"/>
    </row>
    <row r="7100" spans="6:12">
      <c r="F7100" s="198"/>
      <c r="G7100" s="196"/>
      <c r="H7100" s="196"/>
      <c r="I7100" s="196"/>
      <c r="J7100" s="196"/>
      <c r="K7100" s="196"/>
      <c r="L7100" s="197"/>
    </row>
    <row r="7101" spans="6:12">
      <c r="F7101" s="198"/>
      <c r="G7101" s="196"/>
      <c r="H7101" s="196"/>
      <c r="I7101" s="196"/>
      <c r="J7101" s="196"/>
      <c r="K7101" s="196"/>
      <c r="L7101" s="197"/>
    </row>
    <row r="7102" spans="6:12">
      <c r="F7102" s="198"/>
      <c r="G7102" s="196"/>
      <c r="H7102" s="196"/>
      <c r="I7102" s="196"/>
      <c r="J7102" s="196"/>
      <c r="K7102" s="196"/>
      <c r="L7102" s="197"/>
    </row>
    <row r="7103" spans="6:12">
      <c r="F7103" s="198"/>
      <c r="G7103" s="196"/>
      <c r="H7103" s="196"/>
      <c r="I7103" s="196"/>
      <c r="J7103" s="196"/>
      <c r="K7103" s="196"/>
      <c r="L7103" s="197"/>
    </row>
    <row r="7104" spans="6:12">
      <c r="F7104" s="198"/>
      <c r="G7104" s="196"/>
      <c r="H7104" s="196"/>
      <c r="I7104" s="196"/>
      <c r="J7104" s="196"/>
      <c r="K7104" s="196"/>
      <c r="L7104" s="197"/>
    </row>
    <row r="7105" spans="6:12">
      <c r="F7105" s="198"/>
      <c r="G7105" s="196"/>
      <c r="H7105" s="196"/>
      <c r="I7105" s="196"/>
      <c r="J7105" s="196"/>
      <c r="K7105" s="196"/>
      <c r="L7105" s="197"/>
    </row>
    <row r="7106" spans="6:12">
      <c r="F7106" s="198"/>
      <c r="G7106" s="196"/>
      <c r="H7106" s="196"/>
      <c r="I7106" s="196"/>
      <c r="J7106" s="196"/>
      <c r="K7106" s="196"/>
      <c r="L7106" s="197"/>
    </row>
    <row r="7107" spans="6:12">
      <c r="F7107" s="198"/>
      <c r="G7107" s="196"/>
      <c r="H7107" s="196"/>
      <c r="I7107" s="196"/>
      <c r="J7107" s="196"/>
      <c r="K7107" s="196"/>
      <c r="L7107" s="197"/>
    </row>
    <row r="7108" spans="6:12">
      <c r="F7108" s="198"/>
      <c r="G7108" s="196"/>
      <c r="H7108" s="196"/>
      <c r="I7108" s="196"/>
      <c r="J7108" s="196"/>
      <c r="K7108" s="196"/>
      <c r="L7108" s="197"/>
    </row>
    <row r="7109" spans="6:12">
      <c r="F7109" s="198"/>
      <c r="G7109" s="196"/>
      <c r="H7109" s="196"/>
      <c r="I7109" s="196"/>
      <c r="J7109" s="196"/>
      <c r="K7109" s="196"/>
      <c r="L7109" s="197"/>
    </row>
    <row r="7110" spans="6:12">
      <c r="F7110" s="198"/>
      <c r="G7110" s="196"/>
      <c r="H7110" s="196"/>
      <c r="I7110" s="196"/>
      <c r="J7110" s="196"/>
      <c r="K7110" s="196"/>
      <c r="L7110" s="197"/>
    </row>
    <row r="7111" spans="6:12">
      <c r="F7111" s="198"/>
      <c r="G7111" s="196"/>
      <c r="H7111" s="196"/>
      <c r="I7111" s="196"/>
      <c r="J7111" s="196"/>
      <c r="K7111" s="196"/>
      <c r="L7111" s="197"/>
    </row>
    <row r="7112" spans="6:12">
      <c r="F7112" s="198"/>
      <c r="G7112" s="196"/>
      <c r="H7112" s="196"/>
      <c r="I7112" s="196"/>
      <c r="J7112" s="196"/>
      <c r="K7112" s="196"/>
      <c r="L7112" s="197"/>
    </row>
    <row r="7113" spans="6:12">
      <c r="F7113" s="198"/>
      <c r="G7113" s="196"/>
      <c r="H7113" s="196"/>
      <c r="I7113" s="196"/>
      <c r="J7113" s="196"/>
      <c r="K7113" s="196"/>
      <c r="L7113" s="197"/>
    </row>
    <row r="7114" spans="6:12">
      <c r="F7114" s="198"/>
      <c r="G7114" s="196"/>
      <c r="H7114" s="196"/>
      <c r="I7114" s="196"/>
      <c r="J7114" s="196"/>
      <c r="K7114" s="196"/>
      <c r="L7114" s="197"/>
    </row>
    <row r="7115" spans="6:12">
      <c r="F7115" s="198"/>
      <c r="G7115" s="196"/>
      <c r="H7115" s="196"/>
      <c r="I7115" s="196"/>
      <c r="J7115" s="196"/>
      <c r="K7115" s="196"/>
      <c r="L7115" s="197"/>
    </row>
    <row r="7116" spans="6:12">
      <c r="F7116" s="198"/>
      <c r="G7116" s="196"/>
      <c r="H7116" s="196"/>
      <c r="I7116" s="196"/>
      <c r="J7116" s="196"/>
      <c r="K7116" s="196"/>
      <c r="L7116" s="197"/>
    </row>
    <row r="7117" spans="6:12">
      <c r="F7117" s="198"/>
      <c r="G7117" s="196"/>
      <c r="H7117" s="196"/>
      <c r="I7117" s="196"/>
      <c r="J7117" s="196"/>
      <c r="K7117" s="196"/>
      <c r="L7117" s="197"/>
    </row>
    <row r="7118" spans="6:12">
      <c r="F7118" s="198"/>
      <c r="G7118" s="196"/>
      <c r="H7118" s="196"/>
      <c r="I7118" s="196"/>
      <c r="J7118" s="196"/>
      <c r="K7118" s="196"/>
      <c r="L7118" s="197"/>
    </row>
    <row r="7119" spans="6:12">
      <c r="F7119" s="198"/>
      <c r="G7119" s="196"/>
      <c r="H7119" s="196"/>
      <c r="I7119" s="196"/>
      <c r="J7119" s="196"/>
      <c r="K7119" s="196"/>
      <c r="L7119" s="197"/>
    </row>
    <row r="7120" spans="6:12">
      <c r="F7120" s="198"/>
      <c r="G7120" s="196"/>
      <c r="H7120" s="196"/>
      <c r="I7120" s="196"/>
      <c r="J7120" s="196"/>
      <c r="K7120" s="196"/>
      <c r="L7120" s="197"/>
    </row>
    <row r="7121" spans="6:12">
      <c r="F7121" s="198"/>
      <c r="G7121" s="196"/>
      <c r="H7121" s="196"/>
      <c r="I7121" s="196"/>
      <c r="J7121" s="196"/>
      <c r="K7121" s="196"/>
      <c r="L7121" s="197"/>
    </row>
    <row r="7122" spans="6:12">
      <c r="F7122" s="198"/>
      <c r="G7122" s="196"/>
      <c r="H7122" s="196"/>
      <c r="I7122" s="196"/>
      <c r="J7122" s="196"/>
      <c r="K7122" s="196"/>
      <c r="L7122" s="197"/>
    </row>
    <row r="7123" spans="6:12">
      <c r="F7123" s="198"/>
      <c r="G7123" s="196"/>
      <c r="H7123" s="196"/>
      <c r="I7123" s="196"/>
      <c r="J7123" s="196"/>
      <c r="K7123" s="196"/>
      <c r="L7123" s="197"/>
    </row>
    <row r="7124" spans="6:12">
      <c r="F7124" s="198"/>
      <c r="G7124" s="196"/>
      <c r="H7124" s="196"/>
      <c r="I7124" s="196"/>
      <c r="J7124" s="196"/>
      <c r="K7124" s="196"/>
      <c r="L7124" s="197"/>
    </row>
    <row r="7125" spans="6:12">
      <c r="F7125" s="198"/>
      <c r="G7125" s="196"/>
      <c r="H7125" s="196"/>
      <c r="I7125" s="196"/>
      <c r="J7125" s="196"/>
      <c r="K7125" s="196"/>
      <c r="L7125" s="197"/>
    </row>
    <row r="7126" spans="6:12">
      <c r="F7126" s="198"/>
      <c r="G7126" s="196"/>
      <c r="H7126" s="196"/>
      <c r="I7126" s="196"/>
      <c r="J7126" s="196"/>
      <c r="K7126" s="196"/>
      <c r="L7126" s="197"/>
    </row>
    <row r="7127" spans="6:12">
      <c r="F7127" s="198"/>
      <c r="G7127" s="196"/>
      <c r="H7127" s="196"/>
      <c r="I7127" s="196"/>
      <c r="J7127" s="196"/>
      <c r="K7127" s="196"/>
      <c r="L7127" s="197"/>
    </row>
    <row r="7128" spans="6:12">
      <c r="F7128" s="198"/>
      <c r="G7128" s="196"/>
      <c r="H7128" s="196"/>
      <c r="I7128" s="196"/>
      <c r="J7128" s="196"/>
      <c r="K7128" s="196"/>
      <c r="L7128" s="197"/>
    </row>
    <row r="7129" spans="6:12">
      <c r="F7129" s="198"/>
      <c r="G7129" s="196"/>
      <c r="H7129" s="196"/>
      <c r="I7129" s="196"/>
      <c r="J7129" s="196"/>
      <c r="K7129" s="196"/>
      <c r="L7129" s="197"/>
    </row>
    <row r="7130" spans="6:12">
      <c r="F7130" s="198"/>
      <c r="G7130" s="196"/>
      <c r="H7130" s="196"/>
      <c r="I7130" s="196"/>
      <c r="J7130" s="196"/>
      <c r="K7130" s="196"/>
      <c r="L7130" s="197"/>
    </row>
    <row r="7131" spans="6:12">
      <c r="F7131" s="198"/>
      <c r="G7131" s="196"/>
      <c r="H7131" s="196"/>
      <c r="I7131" s="196"/>
      <c r="J7131" s="196"/>
      <c r="K7131" s="196"/>
      <c r="L7131" s="197"/>
    </row>
    <row r="7132" spans="6:12">
      <c r="F7132" s="198"/>
      <c r="G7132" s="196"/>
      <c r="H7132" s="196"/>
      <c r="I7132" s="196"/>
      <c r="J7132" s="196"/>
      <c r="K7132" s="196"/>
      <c r="L7132" s="197"/>
    </row>
    <row r="7133" spans="6:12">
      <c r="F7133" s="198"/>
      <c r="G7133" s="196"/>
      <c r="H7133" s="196"/>
      <c r="I7133" s="196"/>
      <c r="J7133" s="196"/>
      <c r="K7133" s="196"/>
      <c r="L7133" s="197"/>
    </row>
    <row r="7134" spans="6:12">
      <c r="F7134" s="198"/>
      <c r="G7134" s="196"/>
      <c r="H7134" s="196"/>
      <c r="I7134" s="196"/>
      <c r="J7134" s="196"/>
      <c r="K7134" s="196"/>
      <c r="L7134" s="197"/>
    </row>
    <row r="7135" spans="6:12">
      <c r="F7135" s="198"/>
      <c r="G7135" s="196"/>
      <c r="H7135" s="196"/>
      <c r="I7135" s="196"/>
      <c r="J7135" s="196"/>
      <c r="K7135" s="196"/>
      <c r="L7135" s="197"/>
    </row>
    <row r="7136" spans="6:12">
      <c r="F7136" s="198"/>
      <c r="G7136" s="196"/>
      <c r="H7136" s="196"/>
      <c r="I7136" s="196"/>
      <c r="J7136" s="196"/>
      <c r="K7136" s="196"/>
      <c r="L7136" s="197"/>
    </row>
    <row r="7137" spans="6:12">
      <c r="F7137" s="198"/>
      <c r="G7137" s="196"/>
      <c r="H7137" s="196"/>
      <c r="I7137" s="196"/>
      <c r="J7137" s="196"/>
      <c r="K7137" s="196"/>
      <c r="L7137" s="197"/>
    </row>
    <row r="7138" spans="6:12">
      <c r="F7138" s="198"/>
      <c r="G7138" s="196"/>
      <c r="H7138" s="196"/>
      <c r="I7138" s="196"/>
      <c r="J7138" s="196"/>
      <c r="K7138" s="196"/>
      <c r="L7138" s="197"/>
    </row>
    <row r="7139" spans="6:12">
      <c r="F7139" s="198"/>
      <c r="G7139" s="196"/>
      <c r="H7139" s="196"/>
      <c r="I7139" s="196"/>
      <c r="J7139" s="196"/>
      <c r="K7139" s="196"/>
      <c r="L7139" s="197"/>
    </row>
    <row r="7140" spans="6:12">
      <c r="F7140" s="198"/>
      <c r="G7140" s="196"/>
      <c r="H7140" s="196"/>
      <c r="I7140" s="196"/>
      <c r="J7140" s="196"/>
      <c r="K7140" s="196"/>
      <c r="L7140" s="197"/>
    </row>
    <row r="7141" spans="6:12">
      <c r="F7141" s="198"/>
      <c r="G7141" s="196"/>
      <c r="H7141" s="196"/>
      <c r="I7141" s="196"/>
      <c r="J7141" s="196"/>
      <c r="K7141" s="196"/>
      <c r="L7141" s="197"/>
    </row>
    <row r="7142" spans="6:12">
      <c r="F7142" s="198"/>
      <c r="G7142" s="196"/>
      <c r="H7142" s="196"/>
      <c r="I7142" s="196"/>
      <c r="J7142" s="196"/>
      <c r="K7142" s="196"/>
      <c r="L7142" s="197"/>
    </row>
    <row r="7143" spans="6:12">
      <c r="F7143" s="198"/>
      <c r="G7143" s="196"/>
      <c r="H7143" s="196"/>
      <c r="I7143" s="196"/>
      <c r="J7143" s="196"/>
      <c r="K7143" s="196"/>
      <c r="L7143" s="197"/>
    </row>
    <row r="7144" spans="6:12">
      <c r="F7144" s="198"/>
      <c r="G7144" s="196"/>
      <c r="H7144" s="196"/>
      <c r="I7144" s="196"/>
      <c r="J7144" s="196"/>
      <c r="K7144" s="196"/>
      <c r="L7144" s="197"/>
    </row>
    <row r="7145" spans="6:12">
      <c r="F7145" s="198"/>
      <c r="G7145" s="196"/>
      <c r="H7145" s="196"/>
      <c r="I7145" s="196"/>
      <c r="J7145" s="196"/>
      <c r="K7145" s="196"/>
      <c r="L7145" s="197"/>
    </row>
    <row r="7146" spans="6:12">
      <c r="F7146" s="198"/>
      <c r="G7146" s="196"/>
      <c r="H7146" s="196"/>
      <c r="I7146" s="196"/>
      <c r="J7146" s="196"/>
      <c r="K7146" s="196"/>
      <c r="L7146" s="197"/>
    </row>
    <row r="7147" spans="6:12">
      <c r="F7147" s="198"/>
      <c r="G7147" s="196"/>
      <c r="H7147" s="196"/>
      <c r="I7147" s="196"/>
      <c r="J7147" s="196"/>
      <c r="K7147" s="196"/>
      <c r="L7147" s="197"/>
    </row>
    <row r="7148" spans="6:12">
      <c r="F7148" s="198"/>
      <c r="G7148" s="196"/>
      <c r="H7148" s="196"/>
      <c r="I7148" s="196"/>
      <c r="J7148" s="196"/>
      <c r="K7148" s="196"/>
      <c r="L7148" s="197"/>
    </row>
    <row r="7149" spans="6:12">
      <c r="F7149" s="198"/>
      <c r="G7149" s="196"/>
      <c r="H7149" s="196"/>
      <c r="I7149" s="196"/>
      <c r="J7149" s="196"/>
      <c r="K7149" s="196"/>
      <c r="L7149" s="197"/>
    </row>
    <row r="7150" spans="6:12">
      <c r="F7150" s="198"/>
      <c r="G7150" s="196"/>
      <c r="H7150" s="196"/>
      <c r="I7150" s="196"/>
      <c r="J7150" s="196"/>
      <c r="K7150" s="196"/>
      <c r="L7150" s="197"/>
    </row>
    <row r="7151" spans="6:12">
      <c r="F7151" s="198"/>
      <c r="G7151" s="196"/>
      <c r="H7151" s="196"/>
      <c r="I7151" s="196"/>
      <c r="J7151" s="196"/>
      <c r="K7151" s="196"/>
      <c r="L7151" s="197"/>
    </row>
    <row r="7152" spans="6:12">
      <c r="F7152" s="198"/>
      <c r="G7152" s="196"/>
      <c r="H7152" s="196"/>
      <c r="I7152" s="196"/>
      <c r="J7152" s="196"/>
      <c r="K7152" s="196"/>
      <c r="L7152" s="197"/>
    </row>
    <row r="7153" spans="6:12">
      <c r="F7153" s="198"/>
      <c r="G7153" s="196"/>
      <c r="H7153" s="196"/>
      <c r="I7153" s="196"/>
      <c r="J7153" s="196"/>
      <c r="K7153" s="196"/>
      <c r="L7153" s="197"/>
    </row>
    <row r="7154" spans="6:12">
      <c r="F7154" s="198"/>
      <c r="G7154" s="196"/>
      <c r="H7154" s="196"/>
      <c r="I7154" s="196"/>
      <c r="J7154" s="196"/>
      <c r="K7154" s="196"/>
      <c r="L7154" s="197"/>
    </row>
    <row r="7155" spans="6:12">
      <c r="F7155" s="198"/>
      <c r="G7155" s="196"/>
      <c r="H7155" s="196"/>
      <c r="I7155" s="196"/>
      <c r="J7155" s="196"/>
      <c r="K7155" s="196"/>
      <c r="L7155" s="197"/>
    </row>
    <row r="7156" spans="6:12">
      <c r="F7156" s="198"/>
      <c r="G7156" s="196"/>
      <c r="H7156" s="196"/>
      <c r="I7156" s="196"/>
      <c r="J7156" s="196"/>
      <c r="K7156" s="196"/>
      <c r="L7156" s="197"/>
    </row>
    <row r="7157" spans="6:12">
      <c r="F7157" s="198"/>
      <c r="G7157" s="196"/>
      <c r="H7157" s="196"/>
      <c r="I7157" s="196"/>
      <c r="J7157" s="196"/>
      <c r="K7157" s="196"/>
      <c r="L7157" s="197"/>
    </row>
    <row r="7158" spans="6:12">
      <c r="F7158" s="198"/>
      <c r="G7158" s="196"/>
      <c r="H7158" s="196"/>
      <c r="I7158" s="196"/>
      <c r="J7158" s="196"/>
      <c r="K7158" s="196"/>
      <c r="L7158" s="197"/>
    </row>
    <row r="7159" spans="6:12">
      <c r="F7159" s="198"/>
      <c r="G7159" s="196"/>
      <c r="H7159" s="196"/>
      <c r="I7159" s="196"/>
      <c r="J7159" s="196"/>
      <c r="K7159" s="196"/>
      <c r="L7159" s="197"/>
    </row>
    <row r="7160" spans="6:12">
      <c r="F7160" s="198"/>
      <c r="G7160" s="196"/>
      <c r="H7160" s="196"/>
      <c r="I7160" s="196"/>
      <c r="J7160" s="196"/>
      <c r="K7160" s="196"/>
      <c r="L7160" s="197"/>
    </row>
    <row r="7161" spans="6:12">
      <c r="F7161" s="198"/>
      <c r="G7161" s="196"/>
      <c r="H7161" s="196"/>
      <c r="I7161" s="196"/>
      <c r="J7161" s="196"/>
      <c r="K7161" s="196"/>
      <c r="L7161" s="197"/>
    </row>
    <row r="7162" spans="6:12">
      <c r="F7162" s="198"/>
      <c r="G7162" s="196"/>
      <c r="H7162" s="196"/>
      <c r="I7162" s="196"/>
      <c r="J7162" s="196"/>
      <c r="K7162" s="196"/>
      <c r="L7162" s="197"/>
    </row>
    <row r="7163" spans="6:12">
      <c r="F7163" s="198"/>
      <c r="G7163" s="196"/>
      <c r="H7163" s="196"/>
      <c r="I7163" s="196"/>
      <c r="J7163" s="196"/>
      <c r="K7163" s="196"/>
      <c r="L7163" s="197"/>
    </row>
    <row r="7164" spans="6:12">
      <c r="F7164" s="198"/>
      <c r="G7164" s="196"/>
      <c r="H7164" s="196"/>
      <c r="I7164" s="196"/>
      <c r="J7164" s="196"/>
      <c r="K7164" s="196"/>
      <c r="L7164" s="197"/>
    </row>
    <row r="7165" spans="6:12">
      <c r="F7165" s="198"/>
      <c r="G7165" s="196"/>
      <c r="H7165" s="196"/>
      <c r="I7165" s="196"/>
      <c r="J7165" s="196"/>
      <c r="K7165" s="196"/>
      <c r="L7165" s="197"/>
    </row>
    <row r="7166" spans="6:12">
      <c r="F7166" s="198"/>
      <c r="G7166" s="196"/>
      <c r="H7166" s="196"/>
      <c r="I7166" s="196"/>
      <c r="J7166" s="196"/>
      <c r="K7166" s="196"/>
      <c r="L7166" s="197"/>
    </row>
    <row r="7167" spans="6:12">
      <c r="F7167" s="198"/>
      <c r="G7167" s="196"/>
      <c r="H7167" s="196"/>
      <c r="I7167" s="196"/>
      <c r="J7167" s="196"/>
      <c r="K7167" s="196"/>
      <c r="L7167" s="197"/>
    </row>
    <row r="7168" spans="6:12">
      <c r="F7168" s="198"/>
      <c r="G7168" s="196"/>
      <c r="H7168" s="196"/>
      <c r="I7168" s="196"/>
      <c r="J7168" s="196"/>
      <c r="K7168" s="196"/>
      <c r="L7168" s="197"/>
    </row>
    <row r="7169" spans="6:12">
      <c r="F7169" s="198"/>
      <c r="G7169" s="196"/>
      <c r="H7169" s="196"/>
      <c r="I7169" s="196"/>
      <c r="J7169" s="196"/>
      <c r="K7169" s="196"/>
      <c r="L7169" s="197"/>
    </row>
    <row r="7170" spans="6:12">
      <c r="F7170" s="198"/>
      <c r="G7170" s="196"/>
      <c r="H7170" s="196"/>
      <c r="I7170" s="196"/>
      <c r="J7170" s="196"/>
      <c r="K7170" s="196"/>
      <c r="L7170" s="197"/>
    </row>
    <row r="7171" spans="6:12">
      <c r="F7171" s="198"/>
      <c r="G7171" s="196"/>
      <c r="H7171" s="196"/>
      <c r="I7171" s="196"/>
      <c r="J7171" s="196"/>
      <c r="K7171" s="196"/>
      <c r="L7171" s="197"/>
    </row>
    <row r="7172" spans="6:12">
      <c r="F7172" s="198"/>
      <c r="G7172" s="196"/>
      <c r="H7172" s="196"/>
      <c r="I7172" s="196"/>
      <c r="J7172" s="196"/>
      <c r="K7172" s="196"/>
      <c r="L7172" s="197"/>
    </row>
    <row r="7173" spans="6:12">
      <c r="F7173" s="198"/>
      <c r="G7173" s="196"/>
      <c r="H7173" s="196"/>
      <c r="I7173" s="196"/>
      <c r="J7173" s="196"/>
      <c r="K7173" s="196"/>
      <c r="L7173" s="197"/>
    </row>
    <row r="7174" spans="6:12">
      <c r="F7174" s="198"/>
      <c r="G7174" s="196"/>
      <c r="H7174" s="196"/>
      <c r="I7174" s="196"/>
      <c r="J7174" s="196"/>
      <c r="K7174" s="196"/>
      <c r="L7174" s="197"/>
    </row>
    <row r="7175" spans="6:12">
      <c r="F7175" s="198"/>
      <c r="G7175" s="196"/>
      <c r="H7175" s="196"/>
      <c r="I7175" s="196"/>
      <c r="J7175" s="196"/>
      <c r="K7175" s="196"/>
      <c r="L7175" s="197"/>
    </row>
    <row r="7176" spans="6:12">
      <c r="F7176" s="198"/>
      <c r="G7176" s="196"/>
      <c r="H7176" s="196"/>
      <c r="I7176" s="196"/>
      <c r="J7176" s="196"/>
      <c r="K7176" s="196"/>
      <c r="L7176" s="197"/>
    </row>
    <row r="7177" spans="6:12">
      <c r="F7177" s="198"/>
      <c r="G7177" s="196"/>
      <c r="H7177" s="196"/>
      <c r="I7177" s="196"/>
      <c r="J7177" s="196"/>
      <c r="K7177" s="196"/>
      <c r="L7177" s="197"/>
    </row>
    <row r="7178" spans="6:12">
      <c r="F7178" s="198"/>
      <c r="G7178" s="196"/>
      <c r="H7178" s="196"/>
      <c r="I7178" s="196"/>
      <c r="J7178" s="196"/>
      <c r="K7178" s="196"/>
      <c r="L7178" s="197"/>
    </row>
    <row r="7179" spans="6:12">
      <c r="F7179" s="198"/>
      <c r="G7179" s="196"/>
      <c r="H7179" s="196"/>
      <c r="I7179" s="196"/>
      <c r="J7179" s="196"/>
      <c r="K7179" s="196"/>
      <c r="L7179" s="197"/>
    </row>
    <row r="7180" spans="6:12">
      <c r="F7180" s="198"/>
      <c r="G7180" s="196"/>
      <c r="H7180" s="196"/>
      <c r="I7180" s="196"/>
      <c r="J7180" s="196"/>
      <c r="K7180" s="196"/>
      <c r="L7180" s="197"/>
    </row>
    <row r="7181" spans="6:12">
      <c r="F7181" s="198"/>
      <c r="G7181" s="196"/>
      <c r="H7181" s="196"/>
      <c r="I7181" s="196"/>
      <c r="J7181" s="196"/>
      <c r="K7181" s="196"/>
      <c r="L7181" s="197"/>
    </row>
    <row r="7182" spans="6:12">
      <c r="F7182" s="198"/>
      <c r="G7182" s="196"/>
      <c r="H7182" s="196"/>
      <c r="I7182" s="196"/>
      <c r="J7182" s="196"/>
      <c r="K7182" s="196"/>
      <c r="L7182" s="197"/>
    </row>
    <row r="7183" spans="6:12">
      <c r="F7183" s="198"/>
      <c r="G7183" s="196"/>
      <c r="H7183" s="196"/>
      <c r="I7183" s="196"/>
      <c r="J7183" s="196"/>
      <c r="K7183" s="196"/>
      <c r="L7183" s="197"/>
    </row>
    <row r="7184" spans="6:12">
      <c r="F7184" s="198"/>
      <c r="G7184" s="196"/>
      <c r="H7184" s="196"/>
      <c r="I7184" s="196"/>
      <c r="J7184" s="196"/>
      <c r="K7184" s="196"/>
      <c r="L7184" s="197"/>
    </row>
    <row r="7185" spans="6:12">
      <c r="F7185" s="198"/>
      <c r="G7185" s="196"/>
      <c r="H7185" s="196"/>
      <c r="I7185" s="196"/>
      <c r="J7185" s="196"/>
      <c r="K7185" s="196"/>
      <c r="L7185" s="197"/>
    </row>
    <row r="7186" spans="6:12">
      <c r="F7186" s="198"/>
      <c r="G7186" s="196"/>
      <c r="H7186" s="196"/>
      <c r="I7186" s="196"/>
      <c r="J7186" s="196"/>
      <c r="K7186" s="196"/>
      <c r="L7186" s="197"/>
    </row>
    <row r="7187" spans="6:12">
      <c r="F7187" s="198"/>
      <c r="G7187" s="196"/>
      <c r="H7187" s="196"/>
      <c r="I7187" s="196"/>
      <c r="J7187" s="196"/>
      <c r="K7187" s="196"/>
      <c r="L7187" s="197"/>
    </row>
    <row r="7188" spans="6:12">
      <c r="F7188" s="198"/>
      <c r="G7188" s="196"/>
      <c r="H7188" s="196"/>
      <c r="I7188" s="196"/>
      <c r="J7188" s="196"/>
      <c r="K7188" s="196"/>
      <c r="L7188" s="197"/>
    </row>
    <row r="7189" spans="6:12">
      <c r="F7189" s="198"/>
      <c r="G7189" s="196"/>
      <c r="H7189" s="196"/>
      <c r="I7189" s="196"/>
      <c r="J7189" s="196"/>
      <c r="K7189" s="196"/>
      <c r="L7189" s="197"/>
    </row>
    <row r="7190" spans="6:12">
      <c r="F7190" s="198"/>
      <c r="G7190" s="196"/>
      <c r="H7190" s="196"/>
      <c r="I7190" s="196"/>
      <c r="J7190" s="196"/>
      <c r="K7190" s="196"/>
      <c r="L7190" s="197"/>
    </row>
    <row r="7191" spans="6:12">
      <c r="F7191" s="198"/>
      <c r="G7191" s="196"/>
      <c r="H7191" s="196"/>
      <c r="I7191" s="196"/>
      <c r="J7191" s="196"/>
      <c r="K7191" s="196"/>
      <c r="L7191" s="197"/>
    </row>
    <row r="7192" spans="6:12">
      <c r="F7192" s="198"/>
      <c r="G7192" s="196"/>
      <c r="H7192" s="196"/>
      <c r="I7192" s="196"/>
      <c r="J7192" s="196"/>
      <c r="K7192" s="196"/>
      <c r="L7192" s="197"/>
    </row>
    <row r="7193" spans="6:12">
      <c r="F7193" s="198"/>
      <c r="G7193" s="196"/>
      <c r="H7193" s="196"/>
      <c r="I7193" s="196"/>
      <c r="J7193" s="196"/>
      <c r="K7193" s="196"/>
      <c r="L7193" s="197"/>
    </row>
    <row r="7194" spans="6:12">
      <c r="F7194" s="198"/>
      <c r="G7194" s="196"/>
      <c r="H7194" s="196"/>
      <c r="I7194" s="196"/>
      <c r="J7194" s="196"/>
      <c r="K7194" s="196"/>
      <c r="L7194" s="197"/>
    </row>
    <row r="7195" spans="6:12">
      <c r="F7195" s="198"/>
      <c r="G7195" s="196"/>
      <c r="H7195" s="196"/>
      <c r="I7195" s="196"/>
      <c r="J7195" s="196"/>
      <c r="K7195" s="196"/>
      <c r="L7195" s="197"/>
    </row>
    <row r="7196" spans="6:12">
      <c r="F7196" s="198"/>
      <c r="G7196" s="196"/>
      <c r="H7196" s="196"/>
      <c r="I7196" s="196"/>
      <c r="J7196" s="196"/>
      <c r="K7196" s="196"/>
      <c r="L7196" s="197"/>
    </row>
    <row r="7197" spans="6:12">
      <c r="F7197" s="198"/>
      <c r="G7197" s="196"/>
      <c r="H7197" s="196"/>
      <c r="I7197" s="196"/>
      <c r="J7197" s="196"/>
      <c r="K7197" s="196"/>
      <c r="L7197" s="197"/>
    </row>
    <row r="7198" spans="6:12">
      <c r="F7198" s="198"/>
      <c r="G7198" s="196"/>
      <c r="H7198" s="196"/>
      <c r="I7198" s="196"/>
      <c r="J7198" s="196"/>
      <c r="K7198" s="196"/>
      <c r="L7198" s="197"/>
    </row>
    <row r="7199" spans="6:12">
      <c r="F7199" s="198"/>
      <c r="G7199" s="196"/>
      <c r="H7199" s="196"/>
      <c r="I7199" s="196"/>
      <c r="J7199" s="196"/>
      <c r="K7199" s="196"/>
      <c r="L7199" s="197"/>
    </row>
    <row r="7200" spans="6:12">
      <c r="F7200" s="198"/>
      <c r="G7200" s="196"/>
      <c r="H7200" s="196"/>
      <c r="I7200" s="196"/>
      <c r="J7200" s="196"/>
      <c r="K7200" s="196"/>
      <c r="L7200" s="197"/>
    </row>
    <row r="7201" spans="6:12">
      <c r="F7201" s="198"/>
      <c r="G7201" s="196"/>
      <c r="H7201" s="196"/>
      <c r="I7201" s="196"/>
      <c r="J7201" s="196"/>
      <c r="K7201" s="196"/>
      <c r="L7201" s="197"/>
    </row>
    <row r="7202" spans="6:12">
      <c r="F7202" s="198"/>
      <c r="G7202" s="196"/>
      <c r="H7202" s="196"/>
      <c r="I7202" s="196"/>
      <c r="J7202" s="196"/>
      <c r="K7202" s="196"/>
      <c r="L7202" s="197"/>
    </row>
    <row r="7203" spans="6:12">
      <c r="F7203" s="198"/>
      <c r="G7203" s="196"/>
      <c r="H7203" s="196"/>
      <c r="I7203" s="196"/>
      <c r="J7203" s="196"/>
      <c r="K7203" s="196"/>
      <c r="L7203" s="197"/>
    </row>
    <row r="7204" spans="6:12">
      <c r="F7204" s="198"/>
      <c r="G7204" s="196"/>
      <c r="H7204" s="196"/>
      <c r="I7204" s="196"/>
      <c r="J7204" s="196"/>
      <c r="K7204" s="196"/>
      <c r="L7204" s="197"/>
    </row>
    <row r="7205" spans="6:12">
      <c r="F7205" s="198"/>
      <c r="G7205" s="196"/>
      <c r="H7205" s="196"/>
      <c r="I7205" s="196"/>
      <c r="J7205" s="196"/>
      <c r="K7205" s="196"/>
      <c r="L7205" s="197"/>
    </row>
    <row r="7206" spans="6:12">
      <c r="F7206" s="198"/>
      <c r="G7206" s="196"/>
      <c r="H7206" s="196"/>
      <c r="I7206" s="196"/>
      <c r="J7206" s="196"/>
      <c r="K7206" s="196"/>
      <c r="L7206" s="197"/>
    </row>
    <row r="7207" spans="6:12">
      <c r="F7207" s="198"/>
      <c r="G7207" s="196"/>
      <c r="H7207" s="196"/>
      <c r="I7207" s="196"/>
      <c r="J7207" s="196"/>
      <c r="K7207" s="196"/>
      <c r="L7207" s="197"/>
    </row>
    <row r="7208" spans="6:12">
      <c r="F7208" s="198"/>
      <c r="G7208" s="196"/>
      <c r="H7208" s="196"/>
      <c r="I7208" s="196"/>
      <c r="J7208" s="196"/>
      <c r="K7208" s="196"/>
      <c r="L7208" s="197"/>
    </row>
    <row r="7209" spans="6:12">
      <c r="F7209" s="198"/>
      <c r="G7209" s="196"/>
      <c r="H7209" s="196"/>
      <c r="I7209" s="196"/>
      <c r="J7209" s="196"/>
      <c r="K7209" s="196"/>
      <c r="L7209" s="197"/>
    </row>
    <row r="7210" spans="6:12">
      <c r="F7210" s="198"/>
      <c r="G7210" s="196"/>
      <c r="H7210" s="196"/>
      <c r="I7210" s="196"/>
      <c r="J7210" s="196"/>
      <c r="K7210" s="196"/>
      <c r="L7210" s="197"/>
    </row>
    <row r="7211" spans="6:12">
      <c r="F7211" s="198"/>
      <c r="G7211" s="196"/>
      <c r="H7211" s="196"/>
      <c r="I7211" s="196"/>
      <c r="J7211" s="196"/>
      <c r="K7211" s="196"/>
      <c r="L7211" s="197"/>
    </row>
    <row r="7212" spans="6:12">
      <c r="F7212" s="198"/>
      <c r="G7212" s="196"/>
      <c r="H7212" s="196"/>
      <c r="I7212" s="196"/>
      <c r="J7212" s="196"/>
      <c r="K7212" s="196"/>
      <c r="L7212" s="197"/>
    </row>
    <row r="7213" spans="6:12">
      <c r="F7213" s="198"/>
      <c r="G7213" s="196"/>
      <c r="H7213" s="196"/>
      <c r="I7213" s="196"/>
      <c r="J7213" s="196"/>
      <c r="K7213" s="196"/>
      <c r="L7213" s="197"/>
    </row>
    <row r="7214" spans="6:12">
      <c r="F7214" s="198"/>
      <c r="G7214" s="196"/>
      <c r="H7214" s="196"/>
      <c r="I7214" s="196"/>
      <c r="J7214" s="196"/>
      <c r="K7214" s="196"/>
      <c r="L7214" s="197"/>
    </row>
    <row r="7215" spans="6:12">
      <c r="F7215" s="198"/>
      <c r="G7215" s="196"/>
      <c r="H7215" s="196"/>
      <c r="I7215" s="196"/>
      <c r="J7215" s="196"/>
      <c r="K7215" s="196"/>
      <c r="L7215" s="197"/>
    </row>
    <row r="7216" spans="6:12">
      <c r="F7216" s="198"/>
      <c r="G7216" s="196"/>
      <c r="H7216" s="196"/>
      <c r="I7216" s="196"/>
      <c r="J7216" s="196"/>
      <c r="K7216" s="196"/>
      <c r="L7216" s="197"/>
    </row>
    <row r="7217" spans="6:12">
      <c r="F7217" s="198"/>
      <c r="G7217" s="196"/>
      <c r="H7217" s="196"/>
      <c r="I7217" s="196"/>
      <c r="J7217" s="196"/>
      <c r="K7217" s="196"/>
      <c r="L7217" s="197"/>
    </row>
    <row r="7218" spans="6:12">
      <c r="F7218" s="198"/>
      <c r="G7218" s="196"/>
      <c r="H7218" s="196"/>
      <c r="I7218" s="196"/>
      <c r="J7218" s="196"/>
      <c r="K7218" s="196"/>
      <c r="L7218" s="197"/>
    </row>
    <row r="7219" spans="6:12">
      <c r="F7219" s="198"/>
      <c r="G7219" s="196"/>
      <c r="H7219" s="196"/>
      <c r="I7219" s="196"/>
      <c r="J7219" s="196"/>
      <c r="K7219" s="196"/>
      <c r="L7219" s="197"/>
    </row>
    <row r="7220" spans="6:12">
      <c r="F7220" s="198"/>
      <c r="G7220" s="196"/>
      <c r="H7220" s="196"/>
      <c r="I7220" s="196"/>
      <c r="J7220" s="196"/>
      <c r="K7220" s="196"/>
      <c r="L7220" s="197"/>
    </row>
    <row r="7221" spans="6:12">
      <c r="F7221" s="198"/>
      <c r="G7221" s="196"/>
      <c r="H7221" s="196"/>
      <c r="I7221" s="196"/>
      <c r="J7221" s="196"/>
      <c r="K7221" s="196"/>
      <c r="L7221" s="197"/>
    </row>
    <row r="7222" spans="6:12">
      <c r="F7222" s="198"/>
      <c r="G7222" s="196"/>
      <c r="H7222" s="196"/>
      <c r="I7222" s="196"/>
      <c r="J7222" s="196"/>
      <c r="K7222" s="196"/>
      <c r="L7222" s="197"/>
    </row>
    <row r="7223" spans="6:12">
      <c r="F7223" s="198"/>
      <c r="G7223" s="196"/>
      <c r="H7223" s="196"/>
      <c r="I7223" s="196"/>
      <c r="J7223" s="196"/>
      <c r="K7223" s="196"/>
      <c r="L7223" s="197"/>
    </row>
    <row r="7224" spans="6:12">
      <c r="F7224" s="198"/>
      <c r="G7224" s="196"/>
      <c r="H7224" s="196"/>
      <c r="I7224" s="196"/>
      <c r="J7224" s="196"/>
      <c r="K7224" s="196"/>
      <c r="L7224" s="197"/>
    </row>
    <row r="7225" spans="6:12">
      <c r="F7225" s="198"/>
      <c r="G7225" s="196"/>
      <c r="H7225" s="196"/>
      <c r="I7225" s="196"/>
      <c r="J7225" s="196"/>
      <c r="K7225" s="196"/>
      <c r="L7225" s="197"/>
    </row>
    <row r="7226" spans="6:12">
      <c r="F7226" s="198"/>
      <c r="G7226" s="196"/>
      <c r="H7226" s="196"/>
      <c r="I7226" s="196"/>
      <c r="J7226" s="196"/>
      <c r="K7226" s="196"/>
      <c r="L7226" s="197"/>
    </row>
    <row r="7227" spans="6:12">
      <c r="F7227" s="198"/>
      <c r="G7227" s="196"/>
      <c r="H7227" s="196"/>
      <c r="I7227" s="196"/>
      <c r="J7227" s="196"/>
      <c r="K7227" s="196"/>
      <c r="L7227" s="197"/>
    </row>
    <row r="7228" spans="6:12">
      <c r="F7228" s="198"/>
      <c r="G7228" s="196"/>
      <c r="H7228" s="196"/>
      <c r="I7228" s="196"/>
      <c r="J7228" s="196"/>
      <c r="K7228" s="196"/>
      <c r="L7228" s="197"/>
    </row>
    <row r="7229" spans="6:12">
      <c r="F7229" s="198"/>
      <c r="G7229" s="196"/>
      <c r="H7229" s="196"/>
      <c r="I7229" s="196"/>
      <c r="J7229" s="196"/>
      <c r="K7229" s="196"/>
      <c r="L7229" s="197"/>
    </row>
    <row r="7230" spans="6:12">
      <c r="F7230" s="198"/>
      <c r="G7230" s="196"/>
      <c r="H7230" s="196"/>
      <c r="I7230" s="196"/>
      <c r="J7230" s="196"/>
      <c r="K7230" s="196"/>
      <c r="L7230" s="197"/>
    </row>
    <row r="7231" spans="6:12">
      <c r="F7231" s="198"/>
      <c r="G7231" s="196"/>
      <c r="H7231" s="196"/>
      <c r="I7231" s="196"/>
      <c r="J7231" s="196"/>
      <c r="K7231" s="196"/>
      <c r="L7231" s="197"/>
    </row>
    <row r="7232" spans="6:12">
      <c r="F7232" s="198"/>
      <c r="G7232" s="196"/>
      <c r="H7232" s="196"/>
      <c r="I7232" s="196"/>
      <c r="J7232" s="196"/>
      <c r="K7232" s="196"/>
      <c r="L7232" s="197"/>
    </row>
    <row r="7233" spans="6:12">
      <c r="F7233" s="198"/>
      <c r="G7233" s="196"/>
      <c r="H7233" s="196"/>
      <c r="I7233" s="196"/>
      <c r="J7233" s="196"/>
      <c r="K7233" s="196"/>
      <c r="L7233" s="197"/>
    </row>
    <row r="7234" spans="6:12">
      <c r="F7234" s="198"/>
      <c r="G7234" s="196"/>
      <c r="H7234" s="196"/>
      <c r="I7234" s="196"/>
      <c r="J7234" s="196"/>
      <c r="K7234" s="196"/>
      <c r="L7234" s="197"/>
    </row>
    <row r="7235" spans="6:12">
      <c r="F7235" s="198"/>
      <c r="G7235" s="196"/>
      <c r="H7235" s="196"/>
      <c r="I7235" s="196"/>
      <c r="J7235" s="196"/>
      <c r="K7235" s="196"/>
      <c r="L7235" s="197"/>
    </row>
    <row r="7236" spans="6:12">
      <c r="F7236" s="198"/>
      <c r="G7236" s="196"/>
      <c r="H7236" s="196"/>
      <c r="I7236" s="196"/>
      <c r="J7236" s="196"/>
      <c r="K7236" s="196"/>
      <c r="L7236" s="197"/>
    </row>
    <row r="7237" spans="6:12">
      <c r="F7237" s="198"/>
      <c r="G7237" s="196"/>
      <c r="H7237" s="196"/>
      <c r="I7237" s="196"/>
      <c r="J7237" s="196"/>
      <c r="K7237" s="196"/>
      <c r="L7237" s="197"/>
    </row>
    <row r="7238" spans="6:12">
      <c r="F7238" s="198"/>
      <c r="G7238" s="196"/>
      <c r="H7238" s="196"/>
      <c r="I7238" s="196"/>
      <c r="J7238" s="196"/>
      <c r="K7238" s="196"/>
      <c r="L7238" s="197"/>
    </row>
    <row r="7239" spans="6:12">
      <c r="F7239" s="198"/>
      <c r="G7239" s="196"/>
      <c r="H7239" s="196"/>
      <c r="I7239" s="196"/>
      <c r="J7239" s="196"/>
      <c r="K7239" s="196"/>
      <c r="L7239" s="197"/>
    </row>
    <row r="7240" spans="6:12">
      <c r="F7240" s="198"/>
      <c r="G7240" s="196"/>
      <c r="H7240" s="196"/>
      <c r="I7240" s="196"/>
      <c r="J7240" s="196"/>
      <c r="K7240" s="196"/>
      <c r="L7240" s="197"/>
    </row>
    <row r="7241" spans="6:12">
      <c r="F7241" s="198"/>
      <c r="G7241" s="196"/>
      <c r="H7241" s="196"/>
      <c r="I7241" s="196"/>
      <c r="J7241" s="196"/>
      <c r="K7241" s="196"/>
      <c r="L7241" s="197"/>
    </row>
    <row r="7242" spans="6:12">
      <c r="F7242" s="198"/>
      <c r="G7242" s="196"/>
      <c r="H7242" s="196"/>
      <c r="I7242" s="196"/>
      <c r="J7242" s="196"/>
      <c r="K7242" s="196"/>
      <c r="L7242" s="197"/>
    </row>
    <row r="7243" spans="6:12">
      <c r="F7243" s="198"/>
      <c r="G7243" s="196"/>
      <c r="H7243" s="196"/>
      <c r="I7243" s="196"/>
      <c r="J7243" s="196"/>
      <c r="K7243" s="196"/>
      <c r="L7243" s="197"/>
    </row>
    <row r="7244" spans="6:12">
      <c r="F7244" s="198"/>
      <c r="G7244" s="196"/>
      <c r="H7244" s="196"/>
      <c r="I7244" s="196"/>
      <c r="J7244" s="196"/>
      <c r="K7244" s="196"/>
      <c r="L7244" s="197"/>
    </row>
    <row r="7245" spans="6:12">
      <c r="F7245" s="198"/>
      <c r="G7245" s="196"/>
      <c r="H7245" s="196"/>
      <c r="I7245" s="196"/>
      <c r="J7245" s="196"/>
      <c r="K7245" s="196"/>
      <c r="L7245" s="197"/>
    </row>
    <row r="7246" spans="6:12">
      <c r="F7246" s="198"/>
      <c r="G7246" s="196"/>
      <c r="H7246" s="196"/>
      <c r="I7246" s="196"/>
      <c r="J7246" s="196"/>
      <c r="K7246" s="196"/>
      <c r="L7246" s="197"/>
    </row>
    <row r="7247" spans="6:12">
      <c r="F7247" s="198"/>
      <c r="G7247" s="196"/>
      <c r="H7247" s="196"/>
      <c r="I7247" s="196"/>
      <c r="J7247" s="196"/>
      <c r="K7247" s="196"/>
      <c r="L7247" s="197"/>
    </row>
    <row r="7248" spans="6:12">
      <c r="F7248" s="198"/>
      <c r="G7248" s="196"/>
      <c r="H7248" s="196"/>
      <c r="I7248" s="196"/>
      <c r="J7248" s="196"/>
      <c r="K7248" s="196"/>
      <c r="L7248" s="197"/>
    </row>
    <row r="7249" spans="6:12">
      <c r="F7249" s="198"/>
      <c r="G7249" s="196"/>
      <c r="H7249" s="196"/>
      <c r="I7249" s="196"/>
      <c r="J7249" s="196"/>
      <c r="K7249" s="196"/>
      <c r="L7249" s="197"/>
    </row>
    <row r="7250" spans="6:12">
      <c r="F7250" s="198"/>
      <c r="G7250" s="196"/>
      <c r="H7250" s="196"/>
      <c r="I7250" s="196"/>
      <c r="J7250" s="196"/>
      <c r="K7250" s="196"/>
      <c r="L7250" s="197"/>
    </row>
    <row r="7251" spans="6:12">
      <c r="F7251" s="198"/>
      <c r="G7251" s="196"/>
      <c r="H7251" s="196"/>
      <c r="I7251" s="196"/>
      <c r="J7251" s="196"/>
      <c r="K7251" s="196"/>
      <c r="L7251" s="197"/>
    </row>
    <row r="7252" spans="6:12">
      <c r="F7252" s="198"/>
      <c r="G7252" s="196"/>
      <c r="H7252" s="196"/>
      <c r="I7252" s="196"/>
      <c r="J7252" s="196"/>
      <c r="K7252" s="196"/>
      <c r="L7252" s="197"/>
    </row>
    <row r="7253" spans="6:12">
      <c r="F7253" s="198"/>
      <c r="G7253" s="196"/>
      <c r="H7253" s="196"/>
      <c r="I7253" s="196"/>
      <c r="J7253" s="196"/>
      <c r="K7253" s="196"/>
      <c r="L7253" s="197"/>
    </row>
    <row r="7254" spans="6:12">
      <c r="F7254" s="198"/>
      <c r="G7254" s="196"/>
      <c r="H7254" s="196"/>
      <c r="I7254" s="196"/>
      <c r="J7254" s="196"/>
      <c r="K7254" s="196"/>
      <c r="L7254" s="197"/>
    </row>
    <row r="7255" spans="6:12">
      <c r="F7255" s="198"/>
      <c r="G7255" s="196"/>
      <c r="H7255" s="196"/>
      <c r="I7255" s="196"/>
      <c r="J7255" s="196"/>
      <c r="K7255" s="196"/>
      <c r="L7255" s="197"/>
    </row>
    <row r="7256" spans="6:12">
      <c r="F7256" s="198"/>
      <c r="G7256" s="196"/>
      <c r="H7256" s="196"/>
      <c r="I7256" s="196"/>
      <c r="J7256" s="196"/>
      <c r="K7256" s="196"/>
      <c r="L7256" s="197"/>
    </row>
    <row r="7257" spans="6:12">
      <c r="F7257" s="198"/>
      <c r="G7257" s="196"/>
      <c r="H7257" s="196"/>
      <c r="I7257" s="196"/>
      <c r="J7257" s="196"/>
      <c r="K7257" s="196"/>
      <c r="L7257" s="197"/>
    </row>
    <row r="7258" spans="6:12">
      <c r="F7258" s="198"/>
      <c r="G7258" s="196"/>
      <c r="H7258" s="196"/>
      <c r="I7258" s="196"/>
      <c r="J7258" s="196"/>
      <c r="K7258" s="196"/>
      <c r="L7258" s="197"/>
    </row>
    <row r="7259" spans="6:12">
      <c r="F7259" s="198"/>
      <c r="G7259" s="196"/>
      <c r="H7259" s="196"/>
      <c r="I7259" s="196"/>
      <c r="J7259" s="196"/>
      <c r="K7259" s="196"/>
      <c r="L7259" s="197"/>
    </row>
    <row r="7260" spans="6:12">
      <c r="F7260" s="198"/>
      <c r="G7260" s="196"/>
      <c r="H7260" s="196"/>
      <c r="I7260" s="196"/>
      <c r="J7260" s="196"/>
      <c r="K7260" s="196"/>
      <c r="L7260" s="197"/>
    </row>
    <row r="7261" spans="6:12">
      <c r="F7261" s="198"/>
      <c r="G7261" s="196"/>
      <c r="H7261" s="196"/>
      <c r="I7261" s="196"/>
      <c r="J7261" s="196"/>
      <c r="K7261" s="196"/>
      <c r="L7261" s="197"/>
    </row>
    <row r="7262" spans="6:12">
      <c r="F7262" s="198"/>
      <c r="G7262" s="196"/>
      <c r="H7262" s="196"/>
      <c r="I7262" s="196"/>
      <c r="J7262" s="196"/>
      <c r="K7262" s="196"/>
      <c r="L7262" s="197"/>
    </row>
    <row r="7263" spans="6:12">
      <c r="F7263" s="198"/>
      <c r="G7263" s="196"/>
      <c r="H7263" s="196"/>
      <c r="I7263" s="196"/>
      <c r="J7263" s="196"/>
      <c r="K7263" s="196"/>
      <c r="L7263" s="197"/>
    </row>
    <row r="7264" spans="6:12">
      <c r="F7264" s="198"/>
      <c r="G7264" s="196"/>
      <c r="H7264" s="196"/>
      <c r="I7264" s="196"/>
      <c r="J7264" s="196"/>
      <c r="K7264" s="196"/>
      <c r="L7264" s="197"/>
    </row>
    <row r="7265" spans="6:12">
      <c r="F7265" s="198"/>
      <c r="G7265" s="196"/>
      <c r="H7265" s="196"/>
      <c r="I7265" s="196"/>
      <c r="J7265" s="196"/>
      <c r="K7265" s="196"/>
      <c r="L7265" s="197"/>
    </row>
    <row r="7266" spans="6:12">
      <c r="F7266" s="198"/>
      <c r="G7266" s="196"/>
      <c r="H7266" s="196"/>
      <c r="I7266" s="196"/>
      <c r="J7266" s="196"/>
      <c r="K7266" s="196"/>
      <c r="L7266" s="197"/>
    </row>
    <row r="7267" spans="6:12">
      <c r="F7267" s="198"/>
      <c r="G7267" s="196"/>
      <c r="H7267" s="196"/>
      <c r="I7267" s="196"/>
      <c r="J7267" s="196"/>
      <c r="K7267" s="196"/>
      <c r="L7267" s="197"/>
    </row>
    <row r="7268" spans="6:12">
      <c r="F7268" s="198"/>
      <c r="G7268" s="196"/>
      <c r="H7268" s="196"/>
      <c r="I7268" s="196"/>
      <c r="J7268" s="196"/>
      <c r="K7268" s="196"/>
      <c r="L7268" s="197"/>
    </row>
    <row r="7269" spans="6:12">
      <c r="F7269" s="198"/>
      <c r="G7269" s="196"/>
      <c r="H7269" s="196"/>
      <c r="I7269" s="196"/>
      <c r="J7269" s="196"/>
      <c r="K7269" s="196"/>
      <c r="L7269" s="197"/>
    </row>
    <row r="7270" spans="6:12">
      <c r="F7270" s="198"/>
      <c r="G7270" s="196"/>
      <c r="H7270" s="196"/>
      <c r="I7270" s="196"/>
      <c r="J7270" s="196"/>
      <c r="K7270" s="196"/>
      <c r="L7270" s="197"/>
    </row>
    <row r="7271" spans="6:12">
      <c r="F7271" s="198"/>
      <c r="G7271" s="196"/>
      <c r="H7271" s="196"/>
      <c r="I7271" s="196"/>
      <c r="J7271" s="196"/>
      <c r="K7271" s="196"/>
      <c r="L7271" s="197"/>
    </row>
    <row r="7272" spans="6:12">
      <c r="F7272" s="198"/>
      <c r="G7272" s="196"/>
      <c r="H7272" s="196"/>
      <c r="I7272" s="196"/>
      <c r="J7272" s="196"/>
      <c r="K7272" s="196"/>
      <c r="L7272" s="197"/>
    </row>
    <row r="7273" spans="6:12">
      <c r="F7273" s="198"/>
      <c r="G7273" s="196"/>
      <c r="H7273" s="196"/>
      <c r="I7273" s="196"/>
      <c r="J7273" s="196"/>
      <c r="K7273" s="196"/>
      <c r="L7273" s="197"/>
    </row>
    <row r="7274" spans="6:12">
      <c r="F7274" s="198"/>
      <c r="G7274" s="196"/>
      <c r="H7274" s="196"/>
      <c r="I7274" s="196"/>
      <c r="J7274" s="196"/>
      <c r="K7274" s="196"/>
      <c r="L7274" s="197"/>
    </row>
    <row r="7275" spans="6:12">
      <c r="F7275" s="198"/>
      <c r="G7275" s="196"/>
      <c r="H7275" s="196"/>
      <c r="I7275" s="196"/>
      <c r="J7275" s="196"/>
      <c r="K7275" s="196"/>
      <c r="L7275" s="197"/>
    </row>
    <row r="7276" spans="6:12">
      <c r="F7276" s="198"/>
      <c r="G7276" s="196"/>
      <c r="H7276" s="196"/>
      <c r="I7276" s="196"/>
      <c r="J7276" s="196"/>
      <c r="K7276" s="196"/>
      <c r="L7276" s="197"/>
    </row>
    <row r="7277" spans="6:12">
      <c r="F7277" s="198"/>
      <c r="G7277" s="196"/>
      <c r="H7277" s="196"/>
      <c r="I7277" s="196"/>
      <c r="J7277" s="196"/>
      <c r="K7277" s="196"/>
      <c r="L7277" s="197"/>
    </row>
    <row r="7278" spans="6:12">
      <c r="F7278" s="198"/>
      <c r="G7278" s="196"/>
      <c r="H7278" s="196"/>
      <c r="I7278" s="196"/>
      <c r="J7278" s="196"/>
      <c r="K7278" s="196"/>
      <c r="L7278" s="197"/>
    </row>
    <row r="7279" spans="6:12">
      <c r="F7279" s="198"/>
      <c r="G7279" s="196"/>
      <c r="H7279" s="196"/>
      <c r="I7279" s="196"/>
      <c r="J7279" s="196"/>
      <c r="K7279" s="196"/>
      <c r="L7279" s="197"/>
    </row>
    <row r="7280" spans="6:12">
      <c r="F7280" s="198"/>
      <c r="G7280" s="196"/>
      <c r="H7280" s="196"/>
      <c r="I7280" s="196"/>
      <c r="J7280" s="196"/>
      <c r="K7280" s="196"/>
      <c r="L7280" s="197"/>
    </row>
    <row r="7281" spans="6:12">
      <c r="F7281" s="198"/>
      <c r="G7281" s="196"/>
      <c r="H7281" s="196"/>
      <c r="I7281" s="196"/>
      <c r="J7281" s="196"/>
      <c r="K7281" s="196"/>
      <c r="L7281" s="197"/>
    </row>
    <row r="7282" spans="6:12">
      <c r="F7282" s="198"/>
      <c r="G7282" s="196"/>
      <c r="H7282" s="196"/>
      <c r="I7282" s="196"/>
      <c r="J7282" s="196"/>
      <c r="K7282" s="196"/>
      <c r="L7282" s="197"/>
    </row>
    <row r="7283" spans="6:12">
      <c r="F7283" s="198"/>
      <c r="G7283" s="196"/>
      <c r="H7283" s="196"/>
      <c r="I7283" s="196"/>
      <c r="J7283" s="196"/>
      <c r="K7283" s="196"/>
      <c r="L7283" s="197"/>
    </row>
    <row r="7284" spans="6:12">
      <c r="F7284" s="198"/>
      <c r="G7284" s="196"/>
      <c r="H7284" s="196"/>
      <c r="I7284" s="196"/>
      <c r="J7284" s="196"/>
      <c r="K7284" s="196"/>
      <c r="L7284" s="197"/>
    </row>
    <row r="7285" spans="6:12">
      <c r="F7285" s="198"/>
      <c r="G7285" s="196"/>
      <c r="H7285" s="196"/>
      <c r="I7285" s="196"/>
      <c r="J7285" s="196"/>
      <c r="K7285" s="196"/>
      <c r="L7285" s="197"/>
    </row>
    <row r="7286" spans="6:12">
      <c r="F7286" s="198"/>
      <c r="G7286" s="196"/>
      <c r="H7286" s="196"/>
      <c r="I7286" s="196"/>
      <c r="J7286" s="196"/>
      <c r="K7286" s="196"/>
      <c r="L7286" s="197"/>
    </row>
    <row r="7287" spans="6:12">
      <c r="F7287" s="198"/>
      <c r="G7287" s="196"/>
      <c r="H7287" s="196"/>
      <c r="I7287" s="196"/>
      <c r="J7287" s="196"/>
      <c r="K7287" s="196"/>
      <c r="L7287" s="197"/>
    </row>
    <row r="7288" spans="6:12">
      <c r="F7288" s="198"/>
      <c r="G7288" s="196"/>
      <c r="H7288" s="196"/>
      <c r="I7288" s="196"/>
      <c r="J7288" s="196"/>
      <c r="K7288" s="196"/>
      <c r="L7288" s="197"/>
    </row>
    <row r="7289" spans="6:12">
      <c r="F7289" s="198"/>
      <c r="G7289" s="196"/>
      <c r="H7289" s="196"/>
      <c r="I7289" s="196"/>
      <c r="J7289" s="196"/>
      <c r="K7289" s="196"/>
      <c r="L7289" s="197"/>
    </row>
    <row r="7290" spans="6:12">
      <c r="F7290" s="198"/>
      <c r="G7290" s="196"/>
      <c r="H7290" s="196"/>
      <c r="I7290" s="196"/>
      <c r="J7290" s="196"/>
      <c r="K7290" s="196"/>
      <c r="L7290" s="197"/>
    </row>
    <row r="7291" spans="6:12">
      <c r="F7291" s="198"/>
      <c r="G7291" s="196"/>
      <c r="H7291" s="196"/>
      <c r="I7291" s="196"/>
      <c r="J7291" s="196"/>
      <c r="K7291" s="196"/>
      <c r="L7291" s="197"/>
    </row>
    <row r="7292" spans="6:12">
      <c r="F7292" s="198"/>
      <c r="G7292" s="196"/>
      <c r="H7292" s="196"/>
      <c r="I7292" s="196"/>
      <c r="J7292" s="196"/>
      <c r="K7292" s="196"/>
      <c r="L7292" s="197"/>
    </row>
    <row r="7293" spans="6:12">
      <c r="F7293" s="198"/>
      <c r="G7293" s="196"/>
      <c r="H7293" s="196"/>
      <c r="I7293" s="196"/>
      <c r="J7293" s="196"/>
      <c r="K7293" s="196"/>
      <c r="L7293" s="197"/>
    </row>
    <row r="7294" spans="6:12">
      <c r="F7294" s="198"/>
      <c r="G7294" s="196"/>
      <c r="H7294" s="196"/>
      <c r="I7294" s="196"/>
      <c r="J7294" s="196"/>
      <c r="K7294" s="196"/>
      <c r="L7294" s="197"/>
    </row>
    <row r="7295" spans="6:12">
      <c r="F7295" s="198"/>
      <c r="G7295" s="196"/>
      <c r="H7295" s="196"/>
      <c r="I7295" s="196"/>
      <c r="J7295" s="196"/>
      <c r="K7295" s="196"/>
      <c r="L7295" s="197"/>
    </row>
    <row r="7296" spans="6:12">
      <c r="F7296" s="198"/>
      <c r="G7296" s="196"/>
      <c r="H7296" s="196"/>
      <c r="I7296" s="196"/>
      <c r="J7296" s="196"/>
      <c r="K7296" s="196"/>
      <c r="L7296" s="197"/>
    </row>
    <row r="7297" spans="6:12">
      <c r="F7297" s="198"/>
      <c r="G7297" s="196"/>
      <c r="H7297" s="196"/>
      <c r="I7297" s="196"/>
      <c r="J7297" s="196"/>
      <c r="K7297" s="196"/>
      <c r="L7297" s="197"/>
    </row>
    <row r="7298" spans="6:12">
      <c r="F7298" s="198"/>
      <c r="G7298" s="196"/>
      <c r="H7298" s="196"/>
      <c r="I7298" s="196"/>
      <c r="J7298" s="196"/>
      <c r="K7298" s="196"/>
      <c r="L7298" s="197"/>
    </row>
    <row r="7299" spans="6:12">
      <c r="F7299" s="198"/>
      <c r="G7299" s="196"/>
      <c r="H7299" s="196"/>
      <c r="I7299" s="196"/>
      <c r="J7299" s="196"/>
      <c r="K7299" s="196"/>
      <c r="L7299" s="197"/>
    </row>
    <row r="7300" spans="6:12">
      <c r="F7300" s="198"/>
      <c r="G7300" s="196"/>
      <c r="H7300" s="196"/>
      <c r="I7300" s="196"/>
      <c r="J7300" s="196"/>
      <c r="K7300" s="196"/>
      <c r="L7300" s="197"/>
    </row>
    <row r="7301" spans="6:12">
      <c r="F7301" s="198"/>
      <c r="G7301" s="196"/>
      <c r="H7301" s="196"/>
      <c r="I7301" s="196"/>
      <c r="J7301" s="196"/>
      <c r="K7301" s="196"/>
      <c r="L7301" s="197"/>
    </row>
    <row r="7302" spans="6:12">
      <c r="F7302" s="198"/>
      <c r="G7302" s="196"/>
      <c r="H7302" s="196"/>
      <c r="I7302" s="196"/>
      <c r="J7302" s="196"/>
      <c r="K7302" s="196"/>
      <c r="L7302" s="197"/>
    </row>
    <row r="7303" spans="6:12">
      <c r="F7303" s="198"/>
      <c r="G7303" s="196"/>
      <c r="H7303" s="196"/>
      <c r="I7303" s="196"/>
      <c r="J7303" s="196"/>
      <c r="K7303" s="196"/>
      <c r="L7303" s="197"/>
    </row>
    <row r="7304" spans="6:12">
      <c r="F7304" s="198"/>
      <c r="G7304" s="196"/>
      <c r="H7304" s="196"/>
      <c r="I7304" s="196"/>
      <c r="J7304" s="196"/>
      <c r="K7304" s="196"/>
      <c r="L7304" s="197"/>
    </row>
    <row r="7305" spans="6:12">
      <c r="F7305" s="198"/>
      <c r="G7305" s="196"/>
      <c r="H7305" s="196"/>
      <c r="I7305" s="196"/>
      <c r="J7305" s="196"/>
      <c r="K7305" s="196"/>
      <c r="L7305" s="197"/>
    </row>
    <row r="7306" spans="6:12">
      <c r="F7306" s="198"/>
      <c r="G7306" s="196"/>
      <c r="H7306" s="196"/>
      <c r="I7306" s="196"/>
      <c r="J7306" s="196"/>
      <c r="K7306" s="196"/>
      <c r="L7306" s="197"/>
    </row>
    <row r="7307" spans="6:12">
      <c r="F7307" s="198"/>
      <c r="G7307" s="196"/>
      <c r="H7307" s="196"/>
      <c r="I7307" s="196"/>
      <c r="J7307" s="196"/>
      <c r="K7307" s="196"/>
      <c r="L7307" s="197"/>
    </row>
    <row r="7308" spans="6:12">
      <c r="F7308" s="198"/>
      <c r="G7308" s="196"/>
      <c r="H7308" s="196"/>
      <c r="I7308" s="196"/>
      <c r="J7308" s="196"/>
      <c r="K7308" s="196"/>
      <c r="L7308" s="197"/>
    </row>
    <row r="7309" spans="6:12">
      <c r="F7309" s="198"/>
      <c r="G7309" s="196"/>
      <c r="H7309" s="196"/>
      <c r="I7309" s="196"/>
      <c r="J7309" s="196"/>
      <c r="K7309" s="196"/>
      <c r="L7309" s="197"/>
    </row>
    <row r="7310" spans="6:12">
      <c r="F7310" s="198"/>
      <c r="G7310" s="196"/>
      <c r="H7310" s="196"/>
      <c r="I7310" s="196"/>
      <c r="J7310" s="196"/>
      <c r="K7310" s="196"/>
      <c r="L7310" s="197"/>
    </row>
    <row r="7311" spans="6:12">
      <c r="F7311" s="198"/>
      <c r="G7311" s="196"/>
      <c r="H7311" s="196"/>
      <c r="I7311" s="196"/>
      <c r="J7311" s="196"/>
      <c r="K7311" s="196"/>
      <c r="L7311" s="197"/>
    </row>
    <row r="7312" spans="6:12">
      <c r="F7312" s="198"/>
      <c r="G7312" s="196"/>
      <c r="H7312" s="196"/>
      <c r="I7312" s="196"/>
      <c r="J7312" s="196"/>
      <c r="K7312" s="196"/>
      <c r="L7312" s="197"/>
    </row>
    <row r="7313" spans="6:12">
      <c r="F7313" s="198"/>
      <c r="G7313" s="196"/>
      <c r="H7313" s="196"/>
      <c r="I7313" s="196"/>
      <c r="J7313" s="196"/>
      <c r="K7313" s="196"/>
      <c r="L7313" s="197"/>
    </row>
    <row r="7314" spans="6:12">
      <c r="F7314" s="198"/>
      <c r="G7314" s="196"/>
      <c r="H7314" s="196"/>
      <c r="I7314" s="196"/>
      <c r="J7314" s="196"/>
      <c r="K7314" s="196"/>
      <c r="L7314" s="197"/>
    </row>
    <row r="7315" spans="6:12">
      <c r="F7315" s="198"/>
      <c r="G7315" s="196"/>
      <c r="H7315" s="196"/>
      <c r="I7315" s="196"/>
      <c r="J7315" s="196"/>
      <c r="K7315" s="196"/>
      <c r="L7315" s="197"/>
    </row>
    <row r="7316" spans="6:12">
      <c r="F7316" s="198"/>
      <c r="G7316" s="196"/>
      <c r="H7316" s="196"/>
      <c r="I7316" s="196"/>
      <c r="J7316" s="196"/>
      <c r="K7316" s="196"/>
      <c r="L7316" s="197"/>
    </row>
    <row r="7317" spans="6:12">
      <c r="F7317" s="198"/>
      <c r="G7317" s="196"/>
      <c r="H7317" s="196"/>
      <c r="I7317" s="196"/>
      <c r="J7317" s="196"/>
      <c r="K7317" s="196"/>
      <c r="L7317" s="197"/>
    </row>
    <row r="7318" spans="6:12">
      <c r="F7318" s="198"/>
      <c r="G7318" s="196"/>
      <c r="H7318" s="196"/>
      <c r="I7318" s="196"/>
      <c r="J7318" s="196"/>
      <c r="K7318" s="196"/>
      <c r="L7318" s="197"/>
    </row>
    <row r="7319" spans="6:12">
      <c r="F7319" s="198"/>
      <c r="G7319" s="196"/>
      <c r="H7319" s="196"/>
      <c r="I7319" s="196"/>
      <c r="J7319" s="196"/>
      <c r="K7319" s="196"/>
      <c r="L7319" s="197"/>
    </row>
    <row r="7320" spans="6:12">
      <c r="F7320" s="198"/>
      <c r="G7320" s="196"/>
      <c r="H7320" s="196"/>
      <c r="I7320" s="196"/>
      <c r="J7320" s="196"/>
      <c r="K7320" s="196"/>
      <c r="L7320" s="197"/>
    </row>
    <row r="7321" spans="6:12">
      <c r="F7321" s="198"/>
      <c r="G7321" s="196"/>
      <c r="H7321" s="196"/>
      <c r="I7321" s="196"/>
      <c r="J7321" s="196"/>
      <c r="K7321" s="196"/>
      <c r="L7321" s="197"/>
    </row>
    <row r="7322" spans="6:12">
      <c r="F7322" s="198"/>
      <c r="G7322" s="196"/>
      <c r="H7322" s="196"/>
      <c r="I7322" s="196"/>
      <c r="J7322" s="196"/>
      <c r="K7322" s="196"/>
      <c r="L7322" s="197"/>
    </row>
    <row r="7323" spans="6:12">
      <c r="F7323" s="198"/>
      <c r="G7323" s="196"/>
      <c r="H7323" s="196"/>
      <c r="I7323" s="196"/>
      <c r="J7323" s="196"/>
      <c r="K7323" s="196"/>
      <c r="L7323" s="197"/>
    </row>
    <row r="7324" spans="6:12">
      <c r="F7324" s="198"/>
      <c r="G7324" s="196"/>
      <c r="H7324" s="196"/>
      <c r="I7324" s="196"/>
      <c r="J7324" s="196"/>
      <c r="K7324" s="196"/>
      <c r="L7324" s="197"/>
    </row>
    <row r="7325" spans="6:12">
      <c r="F7325" s="198"/>
      <c r="G7325" s="196"/>
      <c r="H7325" s="196"/>
      <c r="I7325" s="196"/>
      <c r="J7325" s="196"/>
      <c r="K7325" s="196"/>
      <c r="L7325" s="197"/>
    </row>
    <row r="7326" spans="6:12">
      <c r="F7326" s="198"/>
      <c r="G7326" s="196"/>
      <c r="H7326" s="196"/>
      <c r="I7326" s="196"/>
      <c r="J7326" s="196"/>
      <c r="K7326" s="196"/>
      <c r="L7326" s="197"/>
    </row>
    <row r="7327" spans="6:12">
      <c r="F7327" s="198"/>
      <c r="G7327" s="196"/>
      <c r="H7327" s="196"/>
      <c r="I7327" s="196"/>
      <c r="J7327" s="196"/>
      <c r="K7327" s="196"/>
      <c r="L7327" s="197"/>
    </row>
    <row r="7328" spans="6:12">
      <c r="F7328" s="198"/>
      <c r="G7328" s="196"/>
      <c r="H7328" s="196"/>
      <c r="I7328" s="196"/>
      <c r="J7328" s="196"/>
      <c r="K7328" s="196"/>
      <c r="L7328" s="197"/>
    </row>
    <row r="7329" spans="6:12">
      <c r="F7329" s="198"/>
      <c r="G7329" s="196"/>
      <c r="H7329" s="196"/>
      <c r="I7329" s="196"/>
      <c r="J7329" s="196"/>
      <c r="K7329" s="196"/>
      <c r="L7329" s="197"/>
    </row>
    <row r="7330" spans="6:12">
      <c r="F7330" s="198"/>
      <c r="G7330" s="196"/>
      <c r="H7330" s="196"/>
      <c r="I7330" s="196"/>
      <c r="J7330" s="196"/>
      <c r="K7330" s="196"/>
      <c r="L7330" s="197"/>
    </row>
    <row r="7331" spans="6:12">
      <c r="F7331" s="198"/>
      <c r="G7331" s="196"/>
      <c r="H7331" s="196"/>
      <c r="I7331" s="196"/>
      <c r="J7331" s="196"/>
      <c r="K7331" s="196"/>
      <c r="L7331" s="197"/>
    </row>
    <row r="7332" spans="6:12">
      <c r="F7332" s="198"/>
      <c r="G7332" s="196"/>
      <c r="H7332" s="196"/>
      <c r="I7332" s="196"/>
      <c r="J7332" s="196"/>
      <c r="K7332" s="196"/>
      <c r="L7332" s="197"/>
    </row>
    <row r="7333" spans="6:12">
      <c r="F7333" s="198"/>
      <c r="G7333" s="196"/>
      <c r="H7333" s="196"/>
      <c r="I7333" s="196"/>
      <c r="J7333" s="196"/>
      <c r="K7333" s="196"/>
      <c r="L7333" s="197"/>
    </row>
    <row r="7334" spans="6:12">
      <c r="F7334" s="198"/>
      <c r="G7334" s="196"/>
      <c r="H7334" s="196"/>
      <c r="I7334" s="196"/>
      <c r="J7334" s="196"/>
      <c r="K7334" s="196"/>
      <c r="L7334" s="197"/>
    </row>
    <row r="7335" spans="6:12">
      <c r="F7335" s="198"/>
      <c r="G7335" s="196"/>
      <c r="H7335" s="196"/>
      <c r="I7335" s="196"/>
      <c r="J7335" s="196"/>
      <c r="K7335" s="196"/>
      <c r="L7335" s="197"/>
    </row>
    <row r="7336" spans="6:12">
      <c r="F7336" s="198"/>
      <c r="G7336" s="196"/>
      <c r="H7336" s="196"/>
      <c r="I7336" s="196"/>
      <c r="J7336" s="196"/>
      <c r="K7336" s="196"/>
      <c r="L7336" s="197"/>
    </row>
    <row r="7337" spans="6:12">
      <c r="F7337" s="198"/>
      <c r="G7337" s="196"/>
      <c r="H7337" s="196"/>
      <c r="I7337" s="196"/>
      <c r="J7337" s="196"/>
      <c r="K7337" s="196"/>
      <c r="L7337" s="197"/>
    </row>
    <row r="7338" spans="6:12">
      <c r="F7338" s="198"/>
      <c r="G7338" s="196"/>
      <c r="H7338" s="196"/>
      <c r="I7338" s="196"/>
      <c r="J7338" s="196"/>
      <c r="K7338" s="196"/>
      <c r="L7338" s="197"/>
    </row>
    <row r="7339" spans="6:12">
      <c r="F7339" s="198"/>
      <c r="G7339" s="196"/>
      <c r="H7339" s="196"/>
      <c r="I7339" s="196"/>
      <c r="J7339" s="196"/>
      <c r="K7339" s="196"/>
      <c r="L7339" s="197"/>
    </row>
    <row r="7340" spans="6:12">
      <c r="F7340" s="198"/>
      <c r="G7340" s="196"/>
      <c r="H7340" s="196"/>
      <c r="I7340" s="196"/>
      <c r="J7340" s="196"/>
      <c r="K7340" s="196"/>
      <c r="L7340" s="197"/>
    </row>
    <row r="7341" spans="6:12">
      <c r="F7341" s="198"/>
      <c r="G7341" s="196"/>
      <c r="H7341" s="196"/>
      <c r="I7341" s="196"/>
      <c r="J7341" s="196"/>
      <c r="K7341" s="196"/>
      <c r="L7341" s="197"/>
    </row>
    <row r="7342" spans="6:12">
      <c r="F7342" s="198"/>
      <c r="G7342" s="196"/>
      <c r="H7342" s="196"/>
      <c r="I7342" s="196"/>
      <c r="J7342" s="196"/>
      <c r="K7342" s="196"/>
      <c r="L7342" s="197"/>
    </row>
    <row r="7343" spans="6:12">
      <c r="F7343" s="198"/>
      <c r="G7343" s="196"/>
      <c r="H7343" s="196"/>
      <c r="I7343" s="196"/>
      <c r="J7343" s="196"/>
      <c r="K7343" s="196"/>
      <c r="L7343" s="197"/>
    </row>
    <row r="7344" spans="6:12">
      <c r="F7344" s="198"/>
      <c r="G7344" s="196"/>
      <c r="H7344" s="196"/>
      <c r="I7344" s="196"/>
      <c r="J7344" s="196"/>
      <c r="K7344" s="196"/>
      <c r="L7344" s="197"/>
    </row>
    <row r="7345" spans="6:12">
      <c r="F7345" s="198"/>
      <c r="G7345" s="196"/>
      <c r="H7345" s="196"/>
      <c r="I7345" s="196"/>
      <c r="J7345" s="196"/>
      <c r="K7345" s="196"/>
      <c r="L7345" s="197"/>
    </row>
    <row r="7346" spans="6:12">
      <c r="F7346" s="198"/>
      <c r="G7346" s="196"/>
      <c r="H7346" s="196"/>
      <c r="I7346" s="196"/>
      <c r="J7346" s="196"/>
      <c r="K7346" s="196"/>
      <c r="L7346" s="197"/>
    </row>
    <row r="7347" spans="6:12">
      <c r="F7347" s="198"/>
      <c r="G7347" s="196"/>
      <c r="H7347" s="196"/>
      <c r="I7347" s="196"/>
      <c r="J7347" s="196"/>
      <c r="K7347" s="196"/>
      <c r="L7347" s="197"/>
    </row>
    <row r="7348" spans="6:12">
      <c r="F7348" s="198"/>
      <c r="G7348" s="196"/>
      <c r="H7348" s="196"/>
      <c r="I7348" s="196"/>
      <c r="J7348" s="196"/>
      <c r="K7348" s="196"/>
      <c r="L7348" s="197"/>
    </row>
    <row r="7349" spans="6:12">
      <c r="F7349" s="198"/>
      <c r="G7349" s="196"/>
      <c r="H7349" s="196"/>
      <c r="I7349" s="196"/>
      <c r="J7349" s="196"/>
      <c r="K7349" s="196"/>
      <c r="L7349" s="197"/>
    </row>
    <row r="7350" spans="6:12">
      <c r="F7350" s="198"/>
      <c r="G7350" s="196"/>
      <c r="H7350" s="196"/>
      <c r="I7350" s="196"/>
      <c r="J7350" s="196"/>
      <c r="K7350" s="196"/>
      <c r="L7350" s="197"/>
    </row>
    <row r="7351" spans="6:12">
      <c r="F7351" s="198"/>
      <c r="G7351" s="196"/>
      <c r="H7351" s="196"/>
      <c r="I7351" s="196"/>
      <c r="J7351" s="196"/>
      <c r="K7351" s="196"/>
      <c r="L7351" s="197"/>
    </row>
    <row r="7352" spans="6:12">
      <c r="F7352" s="198"/>
      <c r="G7352" s="196"/>
      <c r="H7352" s="196"/>
      <c r="I7352" s="196"/>
      <c r="J7352" s="196"/>
      <c r="K7352" s="196"/>
      <c r="L7352" s="197"/>
    </row>
    <row r="7353" spans="6:12">
      <c r="F7353" s="198"/>
      <c r="G7353" s="196"/>
      <c r="H7353" s="196"/>
      <c r="I7353" s="196"/>
      <c r="J7353" s="196"/>
      <c r="K7353" s="196"/>
      <c r="L7353" s="197"/>
    </row>
    <row r="7354" spans="6:12">
      <c r="F7354" s="198"/>
      <c r="G7354" s="196"/>
      <c r="H7354" s="196"/>
      <c r="I7354" s="196"/>
      <c r="J7354" s="196"/>
      <c r="K7354" s="196"/>
      <c r="L7354" s="197"/>
    </row>
    <row r="7355" spans="6:12">
      <c r="F7355" s="198"/>
      <c r="G7355" s="196"/>
      <c r="H7355" s="196"/>
      <c r="I7355" s="196"/>
      <c r="J7355" s="196"/>
      <c r="K7355" s="196"/>
      <c r="L7355" s="197"/>
    </row>
    <row r="7356" spans="6:12">
      <c r="F7356" s="198"/>
      <c r="G7356" s="196"/>
      <c r="H7356" s="196"/>
      <c r="I7356" s="196"/>
      <c r="J7356" s="196"/>
      <c r="K7356" s="196"/>
      <c r="L7356" s="197"/>
    </row>
    <row r="7357" spans="6:12">
      <c r="F7357" s="198"/>
      <c r="G7357" s="196"/>
      <c r="H7357" s="196"/>
      <c r="I7357" s="196"/>
      <c r="J7357" s="196"/>
      <c r="K7357" s="196"/>
      <c r="L7357" s="197"/>
    </row>
    <row r="7358" spans="6:12">
      <c r="F7358" s="198"/>
      <c r="G7358" s="196"/>
      <c r="H7358" s="196"/>
      <c r="I7358" s="196"/>
      <c r="J7358" s="196"/>
      <c r="K7358" s="196"/>
      <c r="L7358" s="197"/>
    </row>
    <row r="7359" spans="6:12">
      <c r="F7359" s="198"/>
      <c r="G7359" s="196"/>
      <c r="H7359" s="196"/>
      <c r="I7359" s="196"/>
      <c r="J7359" s="196"/>
      <c r="K7359" s="196"/>
      <c r="L7359" s="197"/>
    </row>
    <row r="7360" spans="6:12">
      <c r="F7360" s="198"/>
      <c r="G7360" s="196"/>
      <c r="H7360" s="196"/>
      <c r="I7360" s="196"/>
      <c r="J7360" s="196"/>
      <c r="K7360" s="196"/>
      <c r="L7360" s="197"/>
    </row>
    <row r="7361" spans="6:12">
      <c r="F7361" s="198"/>
      <c r="G7361" s="196"/>
      <c r="H7361" s="196"/>
      <c r="I7361" s="196"/>
      <c r="J7361" s="196"/>
      <c r="K7361" s="196"/>
      <c r="L7361" s="197"/>
    </row>
    <row r="7362" spans="6:12">
      <c r="F7362" s="198"/>
      <c r="G7362" s="196"/>
      <c r="H7362" s="196"/>
      <c r="I7362" s="196"/>
      <c r="J7362" s="196"/>
      <c r="K7362" s="196"/>
      <c r="L7362" s="197"/>
    </row>
    <row r="7363" spans="6:12">
      <c r="F7363" s="198"/>
      <c r="G7363" s="196"/>
      <c r="H7363" s="196"/>
      <c r="I7363" s="196"/>
      <c r="J7363" s="196"/>
      <c r="K7363" s="196"/>
      <c r="L7363" s="197"/>
    </row>
    <row r="7364" spans="6:12">
      <c r="F7364" s="198"/>
      <c r="G7364" s="196"/>
      <c r="H7364" s="196"/>
      <c r="I7364" s="196"/>
      <c r="J7364" s="196"/>
      <c r="K7364" s="196"/>
      <c r="L7364" s="197"/>
    </row>
    <row r="7365" spans="6:12">
      <c r="F7365" s="198"/>
      <c r="G7365" s="196"/>
      <c r="H7365" s="196"/>
      <c r="I7365" s="196"/>
      <c r="J7365" s="196"/>
      <c r="K7365" s="196"/>
      <c r="L7365" s="197"/>
    </row>
    <row r="7366" spans="6:12">
      <c r="F7366" s="198"/>
      <c r="G7366" s="196"/>
      <c r="H7366" s="196"/>
      <c r="I7366" s="196"/>
      <c r="J7366" s="196"/>
      <c r="K7366" s="196"/>
      <c r="L7366" s="197"/>
    </row>
    <row r="7367" spans="6:12">
      <c r="F7367" s="198"/>
      <c r="G7367" s="196"/>
      <c r="H7367" s="196"/>
      <c r="I7367" s="196"/>
      <c r="J7367" s="196"/>
      <c r="K7367" s="196"/>
      <c r="L7367" s="197"/>
    </row>
    <row r="7368" spans="6:12">
      <c r="F7368" s="198"/>
      <c r="G7368" s="196"/>
      <c r="H7368" s="196"/>
      <c r="I7368" s="196"/>
      <c r="J7368" s="196"/>
      <c r="K7368" s="196"/>
      <c r="L7368" s="197"/>
    </row>
    <row r="7369" spans="6:12">
      <c r="F7369" s="198"/>
      <c r="G7369" s="196"/>
      <c r="H7369" s="196"/>
      <c r="I7369" s="196"/>
      <c r="J7369" s="196"/>
      <c r="K7369" s="196"/>
      <c r="L7369" s="197"/>
    </row>
    <row r="7370" spans="6:12">
      <c r="F7370" s="198"/>
      <c r="G7370" s="196"/>
      <c r="H7370" s="196"/>
      <c r="I7370" s="196"/>
      <c r="J7370" s="196"/>
      <c r="K7370" s="196"/>
      <c r="L7370" s="197"/>
    </row>
    <row r="7371" spans="6:12">
      <c r="F7371" s="198"/>
      <c r="G7371" s="196"/>
      <c r="H7371" s="196"/>
      <c r="I7371" s="196"/>
      <c r="J7371" s="196"/>
      <c r="K7371" s="196"/>
      <c r="L7371" s="197"/>
    </row>
    <row r="7372" spans="6:12">
      <c r="F7372" s="198"/>
      <c r="G7372" s="196"/>
      <c r="H7372" s="196"/>
      <c r="I7372" s="196"/>
      <c r="J7372" s="196"/>
      <c r="K7372" s="196"/>
      <c r="L7372" s="197"/>
    </row>
    <row r="7373" spans="6:12">
      <c r="F7373" s="198"/>
      <c r="G7373" s="196"/>
      <c r="H7373" s="196"/>
      <c r="I7373" s="196"/>
      <c r="J7373" s="196"/>
      <c r="K7373" s="196"/>
      <c r="L7373" s="197"/>
    </row>
    <row r="7374" spans="6:12">
      <c r="F7374" s="198"/>
      <c r="G7374" s="196"/>
      <c r="H7374" s="196"/>
      <c r="I7374" s="196"/>
      <c r="J7374" s="196"/>
      <c r="K7374" s="196"/>
      <c r="L7374" s="197"/>
    </row>
    <row r="7375" spans="6:12">
      <c r="F7375" s="198"/>
      <c r="G7375" s="196"/>
      <c r="H7375" s="196"/>
      <c r="I7375" s="196"/>
      <c r="J7375" s="196"/>
      <c r="K7375" s="196"/>
      <c r="L7375" s="197"/>
    </row>
    <row r="7376" spans="6:12">
      <c r="F7376" s="198"/>
      <c r="G7376" s="196"/>
      <c r="H7376" s="196"/>
      <c r="I7376" s="196"/>
      <c r="J7376" s="196"/>
      <c r="K7376" s="196"/>
      <c r="L7376" s="197"/>
    </row>
    <row r="7377" spans="6:12">
      <c r="F7377" s="198"/>
      <c r="G7377" s="196"/>
      <c r="H7377" s="196"/>
      <c r="I7377" s="196"/>
      <c r="J7377" s="196"/>
      <c r="K7377" s="196"/>
      <c r="L7377" s="197"/>
    </row>
    <row r="7378" spans="6:12">
      <c r="F7378" s="198"/>
      <c r="G7378" s="196"/>
      <c r="H7378" s="196"/>
      <c r="I7378" s="196"/>
      <c r="J7378" s="196"/>
      <c r="K7378" s="196"/>
      <c r="L7378" s="197"/>
    </row>
    <row r="7379" spans="6:12">
      <c r="F7379" s="198"/>
      <c r="G7379" s="196"/>
      <c r="H7379" s="196"/>
      <c r="I7379" s="196"/>
      <c r="J7379" s="196"/>
      <c r="K7379" s="196"/>
      <c r="L7379" s="197"/>
    </row>
    <row r="7380" spans="6:12">
      <c r="F7380" s="198"/>
      <c r="G7380" s="196"/>
      <c r="H7380" s="196"/>
      <c r="I7380" s="196"/>
      <c r="J7380" s="196"/>
      <c r="K7380" s="196"/>
      <c r="L7380" s="197"/>
    </row>
    <row r="7381" spans="6:12">
      <c r="F7381" s="198"/>
      <c r="G7381" s="196"/>
      <c r="H7381" s="196"/>
      <c r="I7381" s="196"/>
      <c r="J7381" s="196"/>
      <c r="K7381" s="196"/>
      <c r="L7381" s="197"/>
    </row>
    <row r="7382" spans="6:12">
      <c r="F7382" s="198"/>
      <c r="G7382" s="196"/>
      <c r="H7382" s="196"/>
      <c r="I7382" s="196"/>
      <c r="J7382" s="196"/>
      <c r="K7382" s="196"/>
      <c r="L7382" s="197"/>
    </row>
    <row r="7383" spans="6:12">
      <c r="F7383" s="198"/>
      <c r="G7383" s="196"/>
      <c r="H7383" s="196"/>
      <c r="I7383" s="196"/>
      <c r="J7383" s="196"/>
      <c r="K7383" s="196"/>
      <c r="L7383" s="197"/>
    </row>
    <row r="7384" spans="6:12">
      <c r="F7384" s="198"/>
      <c r="G7384" s="196"/>
      <c r="H7384" s="196"/>
      <c r="I7384" s="196"/>
      <c r="J7384" s="196"/>
      <c r="K7384" s="196"/>
      <c r="L7384" s="197"/>
    </row>
    <row r="7385" spans="6:12">
      <c r="F7385" s="198"/>
      <c r="G7385" s="196"/>
      <c r="H7385" s="196"/>
      <c r="I7385" s="196"/>
      <c r="J7385" s="196"/>
      <c r="K7385" s="196"/>
      <c r="L7385" s="197"/>
    </row>
    <row r="7386" spans="6:12">
      <c r="F7386" s="198"/>
      <c r="G7386" s="196"/>
      <c r="H7386" s="196"/>
      <c r="I7386" s="196"/>
      <c r="J7386" s="196"/>
      <c r="K7386" s="196"/>
      <c r="L7386" s="197"/>
    </row>
    <row r="7387" spans="6:12">
      <c r="F7387" s="198"/>
      <c r="G7387" s="196"/>
      <c r="H7387" s="196"/>
      <c r="I7387" s="196"/>
      <c r="J7387" s="196"/>
      <c r="K7387" s="196"/>
      <c r="L7387" s="197"/>
    </row>
    <row r="7388" spans="6:12">
      <c r="F7388" s="198"/>
      <c r="G7388" s="196"/>
      <c r="H7388" s="196"/>
      <c r="I7388" s="196"/>
      <c r="J7388" s="196"/>
      <c r="K7388" s="196"/>
      <c r="L7388" s="197"/>
    </row>
    <row r="7389" spans="6:12">
      <c r="F7389" s="198"/>
      <c r="G7389" s="196"/>
      <c r="H7389" s="196"/>
      <c r="I7389" s="196"/>
      <c r="J7389" s="196"/>
      <c r="K7389" s="196"/>
      <c r="L7389" s="197"/>
    </row>
    <row r="7390" spans="6:12">
      <c r="F7390" s="198"/>
      <c r="G7390" s="196"/>
      <c r="H7390" s="196"/>
      <c r="I7390" s="196"/>
      <c r="J7390" s="196"/>
      <c r="K7390" s="196"/>
      <c r="L7390" s="197"/>
    </row>
    <row r="7391" spans="6:12">
      <c r="F7391" s="198"/>
      <c r="G7391" s="196"/>
      <c r="H7391" s="196"/>
      <c r="I7391" s="196"/>
      <c r="J7391" s="196"/>
      <c r="K7391" s="196"/>
      <c r="L7391" s="197"/>
    </row>
    <row r="7392" spans="6:12">
      <c r="F7392" s="198"/>
      <c r="G7392" s="196"/>
      <c r="H7392" s="196"/>
      <c r="I7392" s="196"/>
      <c r="J7392" s="196"/>
      <c r="K7392" s="196"/>
      <c r="L7392" s="197"/>
    </row>
    <row r="7393" spans="6:12">
      <c r="F7393" s="198"/>
      <c r="G7393" s="196"/>
      <c r="H7393" s="196"/>
      <c r="I7393" s="196"/>
      <c r="J7393" s="196"/>
      <c r="K7393" s="196"/>
      <c r="L7393" s="197"/>
    </row>
    <row r="7394" spans="6:12">
      <c r="F7394" s="198"/>
      <c r="G7394" s="196"/>
      <c r="H7394" s="196"/>
      <c r="I7394" s="196"/>
      <c r="J7394" s="196"/>
      <c r="K7394" s="196"/>
      <c r="L7394" s="197"/>
    </row>
    <row r="7395" spans="6:12">
      <c r="F7395" s="198"/>
      <c r="G7395" s="196"/>
      <c r="H7395" s="196"/>
      <c r="I7395" s="196"/>
      <c r="J7395" s="196"/>
      <c r="K7395" s="196"/>
      <c r="L7395" s="197"/>
    </row>
    <row r="7396" spans="6:12">
      <c r="F7396" s="198"/>
      <c r="G7396" s="196"/>
      <c r="H7396" s="196"/>
      <c r="I7396" s="196"/>
      <c r="J7396" s="196"/>
      <c r="K7396" s="196"/>
      <c r="L7396" s="197"/>
    </row>
    <row r="7397" spans="6:12">
      <c r="F7397" s="198"/>
      <c r="G7397" s="196"/>
      <c r="H7397" s="196"/>
      <c r="I7397" s="196"/>
      <c r="J7397" s="196"/>
      <c r="K7397" s="196"/>
      <c r="L7397" s="197"/>
    </row>
    <row r="7398" spans="6:12">
      <c r="F7398" s="198"/>
      <c r="G7398" s="196"/>
      <c r="H7398" s="196"/>
      <c r="I7398" s="196"/>
      <c r="J7398" s="196"/>
      <c r="K7398" s="196"/>
      <c r="L7398" s="197"/>
    </row>
    <row r="7399" spans="6:12">
      <c r="F7399" s="198"/>
      <c r="G7399" s="196"/>
      <c r="H7399" s="196"/>
      <c r="I7399" s="196"/>
      <c r="J7399" s="196"/>
      <c r="K7399" s="196"/>
      <c r="L7399" s="197"/>
    </row>
    <row r="7400" spans="6:12">
      <c r="F7400" s="198"/>
      <c r="G7400" s="196"/>
      <c r="H7400" s="196"/>
      <c r="I7400" s="196"/>
      <c r="J7400" s="196"/>
      <c r="K7400" s="196"/>
      <c r="L7400" s="197"/>
    </row>
    <row r="7401" spans="6:12">
      <c r="F7401" s="198"/>
      <c r="G7401" s="196"/>
      <c r="H7401" s="196"/>
      <c r="I7401" s="196"/>
      <c r="J7401" s="196"/>
      <c r="K7401" s="196"/>
      <c r="L7401" s="197"/>
    </row>
    <row r="7402" spans="6:12">
      <c r="F7402" s="198"/>
      <c r="G7402" s="196"/>
      <c r="H7402" s="196"/>
      <c r="I7402" s="196"/>
      <c r="J7402" s="196"/>
      <c r="K7402" s="196"/>
      <c r="L7402" s="197"/>
    </row>
    <row r="7403" spans="6:12">
      <c r="F7403" s="198"/>
      <c r="G7403" s="196"/>
      <c r="H7403" s="196"/>
      <c r="I7403" s="196"/>
      <c r="J7403" s="196"/>
      <c r="K7403" s="196"/>
      <c r="L7403" s="197"/>
    </row>
    <row r="7404" spans="6:12">
      <c r="F7404" s="198"/>
      <c r="G7404" s="196"/>
      <c r="H7404" s="196"/>
      <c r="I7404" s="196"/>
      <c r="J7404" s="196"/>
      <c r="K7404" s="196"/>
      <c r="L7404" s="197"/>
    </row>
    <row r="7405" spans="6:12">
      <c r="F7405" s="198"/>
      <c r="G7405" s="196"/>
      <c r="H7405" s="196"/>
      <c r="I7405" s="196"/>
      <c r="J7405" s="196"/>
      <c r="K7405" s="196"/>
      <c r="L7405" s="197"/>
    </row>
    <row r="7406" spans="6:12">
      <c r="F7406" s="198"/>
      <c r="G7406" s="196"/>
      <c r="H7406" s="196"/>
      <c r="I7406" s="196"/>
      <c r="J7406" s="196"/>
      <c r="K7406" s="196"/>
      <c r="L7406" s="197"/>
    </row>
    <row r="7407" spans="6:12">
      <c r="F7407" s="198"/>
      <c r="G7407" s="196"/>
      <c r="H7407" s="196"/>
      <c r="I7407" s="196"/>
      <c r="J7407" s="196"/>
      <c r="K7407" s="196"/>
      <c r="L7407" s="197"/>
    </row>
    <row r="7408" spans="6:12">
      <c r="F7408" s="198"/>
      <c r="G7408" s="196"/>
      <c r="H7408" s="196"/>
      <c r="I7408" s="196"/>
      <c r="J7408" s="196"/>
      <c r="K7408" s="196"/>
      <c r="L7408" s="197"/>
    </row>
    <row r="7409" spans="6:12">
      <c r="F7409" s="198"/>
      <c r="G7409" s="196"/>
      <c r="H7409" s="196"/>
      <c r="I7409" s="196"/>
      <c r="J7409" s="196"/>
      <c r="K7409" s="196"/>
      <c r="L7409" s="197"/>
    </row>
    <row r="7410" spans="6:12">
      <c r="F7410" s="198"/>
      <c r="G7410" s="196"/>
      <c r="H7410" s="196"/>
      <c r="I7410" s="196"/>
      <c r="J7410" s="196"/>
      <c r="K7410" s="196"/>
      <c r="L7410" s="197"/>
    </row>
    <row r="7411" spans="6:12">
      <c r="F7411" s="198"/>
      <c r="G7411" s="196"/>
      <c r="H7411" s="196"/>
      <c r="I7411" s="196"/>
      <c r="J7411" s="196"/>
      <c r="K7411" s="196"/>
      <c r="L7411" s="197"/>
    </row>
    <row r="7412" spans="6:12">
      <c r="F7412" s="198"/>
      <c r="G7412" s="196"/>
      <c r="H7412" s="196"/>
      <c r="I7412" s="196"/>
      <c r="J7412" s="196"/>
      <c r="K7412" s="196"/>
      <c r="L7412" s="197"/>
    </row>
    <row r="7413" spans="6:12">
      <c r="F7413" s="198"/>
      <c r="G7413" s="196"/>
      <c r="H7413" s="196"/>
      <c r="I7413" s="196"/>
      <c r="J7413" s="196"/>
      <c r="K7413" s="196"/>
      <c r="L7413" s="197"/>
    </row>
    <row r="7414" spans="6:12">
      <c r="F7414" s="198"/>
      <c r="G7414" s="196"/>
      <c r="H7414" s="196"/>
      <c r="I7414" s="196"/>
      <c r="J7414" s="196"/>
      <c r="K7414" s="196"/>
      <c r="L7414" s="197"/>
    </row>
    <row r="7415" spans="6:12">
      <c r="F7415" s="198"/>
      <c r="G7415" s="196"/>
      <c r="H7415" s="196"/>
      <c r="I7415" s="196"/>
      <c r="J7415" s="196"/>
      <c r="K7415" s="196"/>
      <c r="L7415" s="197"/>
    </row>
    <row r="7416" spans="6:12">
      <c r="F7416" s="198"/>
      <c r="G7416" s="196"/>
      <c r="H7416" s="196"/>
      <c r="I7416" s="196"/>
      <c r="J7416" s="196"/>
      <c r="K7416" s="196"/>
      <c r="L7416" s="197"/>
    </row>
    <row r="7417" spans="6:12">
      <c r="F7417" s="198"/>
      <c r="G7417" s="196"/>
      <c r="H7417" s="196"/>
      <c r="I7417" s="196"/>
      <c r="J7417" s="196"/>
      <c r="K7417" s="196"/>
      <c r="L7417" s="197"/>
    </row>
    <row r="7418" spans="6:12">
      <c r="F7418" s="198"/>
      <c r="G7418" s="196"/>
      <c r="H7418" s="196"/>
      <c r="I7418" s="196"/>
      <c r="J7418" s="196"/>
      <c r="K7418" s="196"/>
      <c r="L7418" s="197"/>
    </row>
    <row r="7419" spans="6:12">
      <c r="F7419" s="198"/>
      <c r="G7419" s="196"/>
      <c r="H7419" s="196"/>
      <c r="I7419" s="196"/>
      <c r="J7419" s="196"/>
      <c r="K7419" s="196"/>
      <c r="L7419" s="197"/>
    </row>
    <row r="7420" spans="6:12">
      <c r="F7420" s="198"/>
      <c r="G7420" s="196"/>
      <c r="H7420" s="196"/>
      <c r="I7420" s="196"/>
      <c r="J7420" s="196"/>
      <c r="K7420" s="196"/>
      <c r="L7420" s="197"/>
    </row>
    <row r="7421" spans="6:12">
      <c r="F7421" s="198"/>
      <c r="G7421" s="196"/>
      <c r="H7421" s="196"/>
      <c r="I7421" s="196"/>
      <c r="J7421" s="196"/>
      <c r="K7421" s="196"/>
      <c r="L7421" s="197"/>
    </row>
    <row r="7422" spans="6:12">
      <c r="F7422" s="198"/>
      <c r="G7422" s="196"/>
      <c r="H7422" s="196"/>
      <c r="I7422" s="196"/>
      <c r="J7422" s="196"/>
      <c r="K7422" s="196"/>
      <c r="L7422" s="197"/>
    </row>
    <row r="7423" spans="6:12">
      <c r="F7423" s="198"/>
      <c r="G7423" s="196"/>
      <c r="H7423" s="196"/>
      <c r="I7423" s="196"/>
      <c r="J7423" s="196"/>
      <c r="K7423" s="196"/>
      <c r="L7423" s="197"/>
    </row>
    <row r="7424" spans="6:12">
      <c r="F7424" s="198"/>
      <c r="G7424" s="196"/>
      <c r="H7424" s="196"/>
      <c r="I7424" s="196"/>
      <c r="J7424" s="196"/>
      <c r="K7424" s="196"/>
      <c r="L7424" s="197"/>
    </row>
    <row r="7425" spans="6:12">
      <c r="F7425" s="198"/>
      <c r="G7425" s="196"/>
      <c r="H7425" s="196"/>
      <c r="I7425" s="196"/>
      <c r="J7425" s="196"/>
      <c r="K7425" s="196"/>
      <c r="L7425" s="197"/>
    </row>
    <row r="7426" spans="6:12">
      <c r="F7426" s="198"/>
      <c r="G7426" s="196"/>
      <c r="H7426" s="196"/>
      <c r="I7426" s="196"/>
      <c r="J7426" s="196"/>
      <c r="K7426" s="196"/>
      <c r="L7426" s="197"/>
    </row>
    <row r="7427" spans="6:12">
      <c r="F7427" s="198"/>
      <c r="G7427" s="196"/>
      <c r="H7427" s="196"/>
      <c r="I7427" s="196"/>
      <c r="J7427" s="196"/>
      <c r="K7427" s="196"/>
      <c r="L7427" s="197"/>
    </row>
    <row r="7428" spans="6:12">
      <c r="F7428" s="198"/>
      <c r="G7428" s="196"/>
      <c r="H7428" s="196"/>
      <c r="I7428" s="196"/>
      <c r="J7428" s="196"/>
      <c r="K7428" s="196"/>
      <c r="L7428" s="197"/>
    </row>
    <row r="7429" spans="6:12">
      <c r="F7429" s="198"/>
      <c r="G7429" s="196"/>
      <c r="H7429" s="196"/>
      <c r="I7429" s="196"/>
      <c r="J7429" s="196"/>
      <c r="K7429" s="196"/>
      <c r="L7429" s="197"/>
    </row>
    <row r="7430" spans="6:12">
      <c r="F7430" s="198"/>
      <c r="G7430" s="196"/>
      <c r="H7430" s="196"/>
      <c r="I7430" s="196"/>
      <c r="J7430" s="196"/>
      <c r="K7430" s="196"/>
      <c r="L7430" s="197"/>
    </row>
    <row r="7431" spans="6:12">
      <c r="F7431" s="198"/>
      <c r="G7431" s="196"/>
      <c r="H7431" s="196"/>
      <c r="I7431" s="196"/>
      <c r="J7431" s="196"/>
      <c r="K7431" s="196"/>
      <c r="L7431" s="197"/>
    </row>
    <row r="7432" spans="6:12">
      <c r="F7432" s="198"/>
      <c r="G7432" s="196"/>
      <c r="H7432" s="196"/>
      <c r="I7432" s="196"/>
      <c r="J7432" s="196"/>
      <c r="K7432" s="196"/>
      <c r="L7432" s="197"/>
    </row>
    <row r="7433" spans="6:12">
      <c r="F7433" s="198"/>
      <c r="G7433" s="196"/>
      <c r="H7433" s="196"/>
      <c r="I7433" s="196"/>
      <c r="J7433" s="196"/>
      <c r="K7433" s="196"/>
      <c r="L7433" s="197"/>
    </row>
    <row r="7434" spans="6:12">
      <c r="F7434" s="198"/>
      <c r="G7434" s="196"/>
      <c r="H7434" s="196"/>
      <c r="I7434" s="196"/>
      <c r="J7434" s="196"/>
      <c r="K7434" s="196"/>
      <c r="L7434" s="197"/>
    </row>
    <row r="7435" spans="6:12">
      <c r="F7435" s="198"/>
      <c r="G7435" s="196"/>
      <c r="H7435" s="196"/>
      <c r="I7435" s="196"/>
      <c r="J7435" s="196"/>
      <c r="K7435" s="196"/>
      <c r="L7435" s="197"/>
    </row>
    <row r="7436" spans="6:12">
      <c r="F7436" s="198"/>
      <c r="G7436" s="196"/>
      <c r="H7436" s="196"/>
      <c r="I7436" s="196"/>
      <c r="J7436" s="196"/>
      <c r="K7436" s="196"/>
      <c r="L7436" s="197"/>
    </row>
    <row r="7437" spans="6:12">
      <c r="F7437" s="198"/>
      <c r="G7437" s="196"/>
      <c r="H7437" s="196"/>
      <c r="I7437" s="196"/>
      <c r="J7437" s="196"/>
      <c r="K7437" s="196"/>
      <c r="L7437" s="197"/>
    </row>
    <row r="7438" spans="6:12">
      <c r="F7438" s="198"/>
      <c r="G7438" s="196"/>
      <c r="H7438" s="196"/>
      <c r="I7438" s="196"/>
      <c r="J7438" s="196"/>
      <c r="K7438" s="196"/>
      <c r="L7438" s="197"/>
    </row>
    <row r="7439" spans="6:12">
      <c r="F7439" s="198"/>
      <c r="G7439" s="196"/>
      <c r="H7439" s="196"/>
      <c r="I7439" s="196"/>
      <c r="J7439" s="196"/>
      <c r="K7439" s="196"/>
      <c r="L7439" s="197"/>
    </row>
    <row r="7440" spans="6:12">
      <c r="F7440" s="198"/>
      <c r="G7440" s="196"/>
      <c r="H7440" s="196"/>
      <c r="I7440" s="196"/>
      <c r="J7440" s="196"/>
      <c r="K7440" s="196"/>
      <c r="L7440" s="197"/>
    </row>
    <row r="7441" spans="6:12">
      <c r="F7441" s="198"/>
      <c r="G7441" s="196"/>
      <c r="H7441" s="196"/>
      <c r="I7441" s="196"/>
      <c r="J7441" s="196"/>
      <c r="K7441" s="196"/>
      <c r="L7441" s="197"/>
    </row>
    <row r="7442" spans="6:12">
      <c r="F7442" s="198"/>
      <c r="G7442" s="196"/>
      <c r="H7442" s="196"/>
      <c r="I7442" s="196"/>
      <c r="J7442" s="196"/>
      <c r="K7442" s="196"/>
      <c r="L7442" s="197"/>
    </row>
    <row r="7443" spans="6:12">
      <c r="F7443" s="198"/>
      <c r="G7443" s="196"/>
      <c r="H7443" s="196"/>
      <c r="I7443" s="196"/>
      <c r="J7443" s="196"/>
      <c r="K7443" s="196"/>
      <c r="L7443" s="197"/>
    </row>
    <row r="7444" spans="6:12">
      <c r="F7444" s="198"/>
      <c r="G7444" s="196"/>
      <c r="H7444" s="196"/>
      <c r="I7444" s="196"/>
      <c r="J7444" s="196"/>
      <c r="K7444" s="196"/>
      <c r="L7444" s="197"/>
    </row>
    <row r="7445" spans="6:12">
      <c r="F7445" s="198"/>
      <c r="G7445" s="196"/>
      <c r="H7445" s="196"/>
      <c r="I7445" s="196"/>
      <c r="J7445" s="196"/>
      <c r="K7445" s="196"/>
      <c r="L7445" s="197"/>
    </row>
    <row r="7446" spans="6:12">
      <c r="F7446" s="198"/>
      <c r="G7446" s="196"/>
      <c r="H7446" s="196"/>
      <c r="I7446" s="196"/>
      <c r="J7446" s="196"/>
      <c r="K7446" s="196"/>
      <c r="L7446" s="197"/>
    </row>
    <row r="7447" spans="6:12">
      <c r="F7447" s="198"/>
      <c r="G7447" s="196"/>
      <c r="H7447" s="196"/>
      <c r="I7447" s="196"/>
      <c r="J7447" s="196"/>
      <c r="K7447" s="196"/>
      <c r="L7447" s="197"/>
    </row>
    <row r="7448" spans="6:12">
      <c r="F7448" s="198"/>
      <c r="G7448" s="196"/>
      <c r="H7448" s="196"/>
      <c r="I7448" s="196"/>
      <c r="J7448" s="196"/>
      <c r="K7448" s="196"/>
      <c r="L7448" s="197"/>
    </row>
    <row r="7449" spans="6:12">
      <c r="F7449" s="198"/>
      <c r="G7449" s="196"/>
      <c r="H7449" s="196"/>
      <c r="I7449" s="196"/>
      <c r="J7449" s="196"/>
      <c r="K7449" s="196"/>
      <c r="L7449" s="197"/>
    </row>
    <row r="7450" spans="6:12">
      <c r="F7450" s="198"/>
      <c r="G7450" s="196"/>
      <c r="H7450" s="196"/>
      <c r="I7450" s="196"/>
      <c r="J7450" s="196"/>
      <c r="K7450" s="196"/>
      <c r="L7450" s="197"/>
    </row>
    <row r="7451" spans="6:12">
      <c r="F7451" s="198"/>
      <c r="G7451" s="196"/>
      <c r="H7451" s="196"/>
      <c r="I7451" s="196"/>
      <c r="J7451" s="196"/>
      <c r="K7451" s="196"/>
      <c r="L7451" s="197"/>
    </row>
    <row r="7452" spans="6:12">
      <c r="F7452" s="198"/>
      <c r="G7452" s="196"/>
      <c r="H7452" s="196"/>
      <c r="I7452" s="196"/>
      <c r="J7452" s="196"/>
      <c r="K7452" s="196"/>
      <c r="L7452" s="197"/>
    </row>
    <row r="7453" spans="6:12">
      <c r="F7453" s="198"/>
      <c r="G7453" s="196"/>
      <c r="H7453" s="196"/>
      <c r="I7453" s="196"/>
      <c r="J7453" s="196"/>
      <c r="K7453" s="196"/>
      <c r="L7453" s="197"/>
    </row>
    <row r="7454" spans="6:12">
      <c r="F7454" s="198"/>
      <c r="G7454" s="196"/>
      <c r="H7454" s="196"/>
      <c r="I7454" s="196"/>
      <c r="J7454" s="196"/>
      <c r="K7454" s="196"/>
      <c r="L7454" s="197"/>
    </row>
    <row r="7455" spans="6:12">
      <c r="F7455" s="198"/>
      <c r="G7455" s="196"/>
      <c r="H7455" s="196"/>
      <c r="I7455" s="196"/>
      <c r="J7455" s="196"/>
      <c r="K7455" s="196"/>
      <c r="L7455" s="197"/>
    </row>
    <row r="7456" spans="6:12">
      <c r="F7456" s="198"/>
      <c r="G7456" s="196"/>
      <c r="H7456" s="196"/>
      <c r="I7456" s="196"/>
      <c r="J7456" s="196"/>
      <c r="K7456" s="196"/>
      <c r="L7456" s="197"/>
    </row>
    <row r="7457" spans="6:12">
      <c r="F7457" s="198"/>
      <c r="G7457" s="196"/>
      <c r="H7457" s="196"/>
      <c r="I7457" s="196"/>
      <c r="J7457" s="196"/>
      <c r="K7457" s="196"/>
      <c r="L7457" s="197"/>
    </row>
    <row r="7458" spans="6:12">
      <c r="F7458" s="198"/>
      <c r="G7458" s="196"/>
      <c r="H7458" s="196"/>
      <c r="I7458" s="196"/>
      <c r="J7458" s="196"/>
      <c r="K7458" s="196"/>
      <c r="L7458" s="197"/>
    </row>
    <row r="7459" spans="6:12">
      <c r="F7459" s="198"/>
      <c r="G7459" s="196"/>
      <c r="H7459" s="196"/>
      <c r="I7459" s="196"/>
      <c r="J7459" s="196"/>
      <c r="K7459" s="196"/>
      <c r="L7459" s="197"/>
    </row>
    <row r="7460" spans="6:12">
      <c r="F7460" s="198"/>
      <c r="G7460" s="196"/>
      <c r="H7460" s="196"/>
      <c r="I7460" s="196"/>
      <c r="J7460" s="196"/>
      <c r="K7460" s="196"/>
      <c r="L7460" s="197"/>
    </row>
    <row r="7461" spans="6:12">
      <c r="F7461" s="198"/>
      <c r="G7461" s="196"/>
      <c r="H7461" s="196"/>
      <c r="I7461" s="196"/>
      <c r="J7461" s="196"/>
      <c r="K7461" s="196"/>
      <c r="L7461" s="197"/>
    </row>
    <row r="7462" spans="6:12">
      <c r="F7462" s="198"/>
      <c r="G7462" s="196"/>
      <c r="H7462" s="196"/>
      <c r="I7462" s="196"/>
      <c r="J7462" s="196"/>
      <c r="K7462" s="196"/>
      <c r="L7462" s="197"/>
    </row>
    <row r="7463" spans="6:12">
      <c r="F7463" s="198"/>
      <c r="G7463" s="196"/>
      <c r="H7463" s="196"/>
      <c r="I7463" s="196"/>
      <c r="J7463" s="196"/>
      <c r="K7463" s="196"/>
      <c r="L7463" s="197"/>
    </row>
    <row r="7464" spans="6:12">
      <c r="F7464" s="198"/>
      <c r="G7464" s="196"/>
      <c r="H7464" s="196"/>
      <c r="I7464" s="196"/>
      <c r="J7464" s="196"/>
      <c r="K7464" s="196"/>
      <c r="L7464" s="197"/>
    </row>
    <row r="7465" spans="6:12">
      <c r="F7465" s="198"/>
      <c r="G7465" s="196"/>
      <c r="H7465" s="196"/>
      <c r="I7465" s="196"/>
      <c r="J7465" s="196"/>
      <c r="K7465" s="196"/>
      <c r="L7465" s="197"/>
    </row>
    <row r="7466" spans="6:12">
      <c r="F7466" s="198"/>
      <c r="G7466" s="196"/>
      <c r="H7466" s="196"/>
      <c r="I7466" s="196"/>
      <c r="J7466" s="196"/>
      <c r="K7466" s="196"/>
      <c r="L7466" s="197"/>
    </row>
    <row r="7467" spans="6:12">
      <c r="F7467" s="198"/>
      <c r="G7467" s="196"/>
      <c r="H7467" s="196"/>
      <c r="I7467" s="196"/>
      <c r="J7467" s="196"/>
      <c r="K7467" s="196"/>
      <c r="L7467" s="197"/>
    </row>
    <row r="7468" spans="6:12">
      <c r="F7468" s="198"/>
      <c r="G7468" s="196"/>
      <c r="H7468" s="196"/>
      <c r="I7468" s="196"/>
      <c r="J7468" s="196"/>
      <c r="K7468" s="196"/>
      <c r="L7468" s="197"/>
    </row>
    <row r="7469" spans="6:12">
      <c r="F7469" s="198"/>
      <c r="G7469" s="196"/>
      <c r="H7469" s="196"/>
      <c r="I7469" s="196"/>
      <c r="J7469" s="196"/>
      <c r="K7469" s="196"/>
      <c r="L7469" s="197"/>
    </row>
    <row r="7470" spans="6:12">
      <c r="F7470" s="198"/>
      <c r="G7470" s="196"/>
      <c r="H7470" s="196"/>
      <c r="I7470" s="196"/>
      <c r="J7470" s="196"/>
      <c r="K7470" s="196"/>
      <c r="L7470" s="197"/>
    </row>
    <row r="7471" spans="6:12">
      <c r="F7471" s="198"/>
      <c r="G7471" s="196"/>
      <c r="H7471" s="196"/>
      <c r="I7471" s="196"/>
      <c r="J7471" s="196"/>
      <c r="K7471" s="196"/>
      <c r="L7471" s="197"/>
    </row>
    <row r="7472" spans="6:12">
      <c r="F7472" s="198"/>
      <c r="G7472" s="196"/>
      <c r="H7472" s="196"/>
      <c r="I7472" s="196"/>
      <c r="J7472" s="196"/>
      <c r="K7472" s="196"/>
      <c r="L7472" s="197"/>
    </row>
    <row r="7473" spans="6:12">
      <c r="F7473" s="198"/>
      <c r="G7473" s="196"/>
      <c r="H7473" s="196"/>
      <c r="I7473" s="196"/>
      <c r="J7473" s="196"/>
      <c r="K7473" s="196"/>
      <c r="L7473" s="197"/>
    </row>
    <row r="7474" spans="6:12">
      <c r="F7474" s="198"/>
      <c r="G7474" s="196"/>
      <c r="H7474" s="196"/>
      <c r="I7474" s="196"/>
      <c r="J7474" s="196"/>
      <c r="K7474" s="196"/>
      <c r="L7474" s="197"/>
    </row>
    <row r="7475" spans="6:12">
      <c r="F7475" s="198"/>
      <c r="G7475" s="196"/>
      <c r="H7475" s="196"/>
      <c r="I7475" s="196"/>
      <c r="J7475" s="196"/>
      <c r="K7475" s="196"/>
      <c r="L7475" s="197"/>
    </row>
    <row r="7476" spans="6:12">
      <c r="F7476" s="198"/>
      <c r="G7476" s="196"/>
      <c r="H7476" s="196"/>
      <c r="I7476" s="196"/>
      <c r="J7476" s="196"/>
      <c r="K7476" s="196"/>
      <c r="L7476" s="197"/>
    </row>
    <row r="7477" spans="6:12">
      <c r="F7477" s="198"/>
      <c r="G7477" s="196"/>
      <c r="H7477" s="196"/>
      <c r="I7477" s="196"/>
      <c r="J7477" s="196"/>
      <c r="K7477" s="196"/>
      <c r="L7477" s="197"/>
    </row>
    <row r="7478" spans="6:12">
      <c r="F7478" s="198"/>
      <c r="G7478" s="196"/>
      <c r="H7478" s="196"/>
      <c r="I7478" s="196"/>
      <c r="J7478" s="196"/>
      <c r="K7478" s="196"/>
      <c r="L7478" s="197"/>
    </row>
    <row r="7479" spans="6:12">
      <c r="F7479" s="198"/>
      <c r="G7479" s="196"/>
      <c r="H7479" s="196"/>
      <c r="I7479" s="196"/>
      <c r="J7479" s="196"/>
      <c r="K7479" s="196"/>
      <c r="L7479" s="197"/>
    </row>
    <row r="7480" spans="6:12">
      <c r="F7480" s="198"/>
      <c r="G7480" s="196"/>
      <c r="H7480" s="196"/>
      <c r="I7480" s="196"/>
      <c r="J7480" s="196"/>
      <c r="K7480" s="196"/>
      <c r="L7480" s="197"/>
    </row>
    <row r="7481" spans="6:12">
      <c r="F7481" s="198"/>
      <c r="G7481" s="196"/>
      <c r="H7481" s="196"/>
      <c r="I7481" s="196"/>
      <c r="J7481" s="196"/>
      <c r="K7481" s="196"/>
      <c r="L7481" s="197"/>
    </row>
    <row r="7482" spans="6:12">
      <c r="F7482" s="198"/>
      <c r="G7482" s="196"/>
      <c r="H7482" s="196"/>
      <c r="I7482" s="196"/>
      <c r="J7482" s="196"/>
      <c r="K7482" s="196"/>
      <c r="L7482" s="197"/>
    </row>
    <row r="7483" spans="6:12">
      <c r="F7483" s="198"/>
      <c r="G7483" s="196"/>
      <c r="H7483" s="196"/>
      <c r="I7483" s="196"/>
      <c r="J7483" s="196"/>
      <c r="K7483" s="196"/>
      <c r="L7483" s="197"/>
    </row>
    <row r="7484" spans="6:12">
      <c r="F7484" s="198"/>
      <c r="G7484" s="196"/>
      <c r="H7484" s="196"/>
      <c r="I7484" s="196"/>
      <c r="J7484" s="196"/>
      <c r="K7484" s="196"/>
      <c r="L7484" s="197"/>
    </row>
    <row r="7485" spans="6:12">
      <c r="F7485" s="198"/>
      <c r="G7485" s="196"/>
      <c r="H7485" s="196"/>
      <c r="I7485" s="196"/>
      <c r="J7485" s="196"/>
      <c r="K7485" s="196"/>
      <c r="L7485" s="197"/>
    </row>
    <row r="7486" spans="6:12">
      <c r="F7486" s="198"/>
      <c r="G7486" s="196"/>
      <c r="H7486" s="196"/>
      <c r="I7486" s="196"/>
      <c r="J7486" s="196"/>
      <c r="K7486" s="196"/>
      <c r="L7486" s="197"/>
    </row>
    <row r="7487" spans="6:12">
      <c r="F7487" s="198"/>
      <c r="G7487" s="196"/>
      <c r="H7487" s="196"/>
      <c r="I7487" s="196"/>
      <c r="J7487" s="196"/>
      <c r="K7487" s="196"/>
      <c r="L7487" s="197"/>
    </row>
    <row r="7488" spans="6:12">
      <c r="F7488" s="198"/>
      <c r="G7488" s="196"/>
      <c r="H7488" s="196"/>
      <c r="I7488" s="196"/>
      <c r="J7488" s="196"/>
      <c r="K7488" s="196"/>
      <c r="L7488" s="197"/>
    </row>
    <row r="7489" spans="6:12">
      <c r="F7489" s="198"/>
      <c r="G7489" s="196"/>
      <c r="H7489" s="196"/>
      <c r="I7489" s="196"/>
      <c r="J7489" s="196"/>
      <c r="K7489" s="196"/>
      <c r="L7489" s="197"/>
    </row>
    <row r="7490" spans="6:12">
      <c r="F7490" s="198"/>
      <c r="G7490" s="196"/>
      <c r="H7490" s="196"/>
      <c r="I7490" s="196"/>
      <c r="J7490" s="196"/>
      <c r="K7490" s="196"/>
      <c r="L7490" s="197"/>
    </row>
    <row r="7491" spans="6:12">
      <c r="F7491" s="198"/>
      <c r="G7491" s="196"/>
      <c r="H7491" s="196"/>
      <c r="I7491" s="196"/>
      <c r="J7491" s="196"/>
      <c r="K7491" s="196"/>
      <c r="L7491" s="197"/>
    </row>
    <row r="7492" spans="6:12">
      <c r="F7492" s="198"/>
      <c r="G7492" s="196"/>
      <c r="H7492" s="196"/>
      <c r="I7492" s="196"/>
      <c r="J7492" s="196"/>
      <c r="K7492" s="196"/>
      <c r="L7492" s="197"/>
    </row>
    <row r="7493" spans="6:12">
      <c r="F7493" s="198"/>
      <c r="G7493" s="196"/>
      <c r="H7493" s="196"/>
      <c r="I7493" s="196"/>
      <c r="J7493" s="196"/>
      <c r="K7493" s="196"/>
      <c r="L7493" s="197"/>
    </row>
    <row r="7494" spans="6:12">
      <c r="F7494" s="198"/>
      <c r="G7494" s="196"/>
      <c r="H7494" s="196"/>
      <c r="I7494" s="196"/>
      <c r="J7494" s="196"/>
      <c r="K7494" s="196"/>
      <c r="L7494" s="197"/>
    </row>
    <row r="7495" spans="6:12">
      <c r="F7495" s="198"/>
      <c r="G7495" s="196"/>
      <c r="H7495" s="196"/>
      <c r="I7495" s="196"/>
      <c r="J7495" s="196"/>
      <c r="K7495" s="196"/>
      <c r="L7495" s="197"/>
    </row>
    <row r="7496" spans="6:12">
      <c r="F7496" s="198"/>
      <c r="G7496" s="196"/>
      <c r="H7496" s="196"/>
      <c r="I7496" s="196"/>
      <c r="J7496" s="196"/>
      <c r="K7496" s="196"/>
      <c r="L7496" s="197"/>
    </row>
    <row r="7497" spans="6:12">
      <c r="F7497" s="198"/>
      <c r="G7497" s="196"/>
      <c r="H7497" s="196"/>
      <c r="I7497" s="196"/>
      <c r="J7497" s="196"/>
      <c r="K7497" s="196"/>
      <c r="L7497" s="197"/>
    </row>
    <row r="7498" spans="6:12">
      <c r="F7498" s="198"/>
      <c r="G7498" s="196"/>
      <c r="H7498" s="196"/>
      <c r="I7498" s="196"/>
      <c r="J7498" s="196"/>
      <c r="K7498" s="196"/>
      <c r="L7498" s="197"/>
    </row>
    <row r="7499" spans="6:12">
      <c r="F7499" s="198"/>
      <c r="G7499" s="196"/>
      <c r="H7499" s="196"/>
      <c r="I7499" s="196"/>
      <c r="J7499" s="196"/>
      <c r="K7499" s="196"/>
      <c r="L7499" s="197"/>
    </row>
    <row r="7500" spans="6:12">
      <c r="F7500" s="198"/>
      <c r="G7500" s="196"/>
      <c r="H7500" s="196"/>
      <c r="I7500" s="196"/>
      <c r="J7500" s="196"/>
      <c r="K7500" s="196"/>
      <c r="L7500" s="197"/>
    </row>
    <row r="7501" spans="6:12">
      <c r="F7501" s="198"/>
      <c r="G7501" s="196"/>
      <c r="H7501" s="196"/>
      <c r="I7501" s="196"/>
      <c r="J7501" s="196"/>
      <c r="K7501" s="196"/>
      <c r="L7501" s="197"/>
    </row>
    <row r="7502" spans="6:12">
      <c r="F7502" s="198"/>
      <c r="G7502" s="196"/>
      <c r="H7502" s="196"/>
      <c r="I7502" s="196"/>
      <c r="J7502" s="196"/>
      <c r="K7502" s="196"/>
      <c r="L7502" s="197"/>
    </row>
    <row r="7503" spans="6:12">
      <c r="F7503" s="198"/>
      <c r="G7503" s="196"/>
      <c r="H7503" s="196"/>
      <c r="I7503" s="196"/>
      <c r="J7503" s="196"/>
      <c r="K7503" s="196"/>
      <c r="L7503" s="197"/>
    </row>
    <row r="7504" spans="6:12">
      <c r="F7504" s="198"/>
      <c r="G7504" s="196"/>
      <c r="H7504" s="196"/>
      <c r="I7504" s="196"/>
      <c r="J7504" s="196"/>
      <c r="K7504" s="196"/>
      <c r="L7504" s="197"/>
    </row>
    <row r="7505" spans="6:12">
      <c r="F7505" s="198"/>
      <c r="G7505" s="196"/>
      <c r="H7505" s="196"/>
      <c r="I7505" s="196"/>
      <c r="J7505" s="196"/>
      <c r="K7505" s="196"/>
      <c r="L7505" s="197"/>
    </row>
    <row r="7506" spans="6:12">
      <c r="F7506" s="198"/>
      <c r="G7506" s="196"/>
      <c r="H7506" s="196"/>
      <c r="I7506" s="196"/>
      <c r="J7506" s="196"/>
      <c r="K7506" s="196"/>
      <c r="L7506" s="197"/>
    </row>
    <row r="7507" spans="6:12">
      <c r="F7507" s="198"/>
      <c r="G7507" s="196"/>
      <c r="H7507" s="196"/>
      <c r="I7507" s="196"/>
      <c r="J7507" s="196"/>
      <c r="K7507" s="196"/>
      <c r="L7507" s="197"/>
    </row>
    <row r="7508" spans="6:12">
      <c r="F7508" s="198"/>
      <c r="G7508" s="196"/>
      <c r="H7508" s="196"/>
      <c r="I7508" s="196"/>
      <c r="J7508" s="196"/>
      <c r="K7508" s="196"/>
      <c r="L7508" s="197"/>
    </row>
    <row r="7509" spans="6:12">
      <c r="F7509" s="198"/>
      <c r="G7509" s="196"/>
      <c r="H7509" s="196"/>
      <c r="I7509" s="196"/>
      <c r="J7509" s="196"/>
      <c r="K7509" s="196"/>
      <c r="L7509" s="197"/>
    </row>
    <row r="7510" spans="6:12">
      <c r="F7510" s="198"/>
      <c r="G7510" s="196"/>
      <c r="H7510" s="196"/>
      <c r="I7510" s="196"/>
      <c r="J7510" s="196"/>
      <c r="K7510" s="196"/>
      <c r="L7510" s="197"/>
    </row>
    <row r="7511" spans="6:12">
      <c r="F7511" s="198"/>
      <c r="G7511" s="196"/>
      <c r="H7511" s="196"/>
      <c r="I7511" s="196"/>
      <c r="J7511" s="196"/>
      <c r="K7511" s="196"/>
      <c r="L7511" s="197"/>
    </row>
    <row r="7512" spans="6:12">
      <c r="F7512" s="198"/>
      <c r="G7512" s="196"/>
      <c r="H7512" s="196"/>
      <c r="I7512" s="196"/>
      <c r="J7512" s="196"/>
      <c r="K7512" s="196"/>
      <c r="L7512" s="197"/>
    </row>
    <row r="7513" spans="6:12">
      <c r="F7513" s="198"/>
      <c r="G7513" s="196"/>
      <c r="H7513" s="196"/>
      <c r="I7513" s="196"/>
      <c r="J7513" s="196"/>
      <c r="K7513" s="196"/>
      <c r="L7513" s="197"/>
    </row>
    <row r="7514" spans="6:12">
      <c r="F7514" s="198"/>
      <c r="G7514" s="196"/>
      <c r="H7514" s="196"/>
      <c r="I7514" s="196"/>
      <c r="J7514" s="196"/>
      <c r="K7514" s="196"/>
      <c r="L7514" s="197"/>
    </row>
    <row r="7515" spans="6:12">
      <c r="F7515" s="198"/>
      <c r="G7515" s="196"/>
      <c r="H7515" s="196"/>
      <c r="I7515" s="196"/>
      <c r="J7515" s="196"/>
      <c r="K7515" s="196"/>
      <c r="L7515" s="197"/>
    </row>
    <row r="7516" spans="6:12">
      <c r="F7516" s="198"/>
      <c r="G7516" s="196"/>
      <c r="H7516" s="196"/>
      <c r="I7516" s="196"/>
      <c r="J7516" s="196"/>
      <c r="K7516" s="196"/>
      <c r="L7516" s="197"/>
    </row>
    <row r="7517" spans="6:12">
      <c r="F7517" s="198"/>
      <c r="G7517" s="196"/>
      <c r="H7517" s="196"/>
      <c r="I7517" s="196"/>
      <c r="J7517" s="196"/>
      <c r="K7517" s="196"/>
      <c r="L7517" s="197"/>
    </row>
    <row r="7518" spans="6:12">
      <c r="F7518" s="198"/>
      <c r="G7518" s="196"/>
      <c r="H7518" s="196"/>
      <c r="I7518" s="196"/>
      <c r="J7518" s="196"/>
      <c r="K7518" s="196"/>
      <c r="L7518" s="197"/>
    </row>
    <row r="7519" spans="6:12">
      <c r="F7519" s="198"/>
      <c r="G7519" s="196"/>
      <c r="H7519" s="196"/>
      <c r="I7519" s="196"/>
      <c r="J7519" s="196"/>
      <c r="K7519" s="196"/>
      <c r="L7519" s="197"/>
    </row>
    <row r="7520" spans="6:12">
      <c r="F7520" s="198"/>
      <c r="G7520" s="196"/>
      <c r="H7520" s="196"/>
      <c r="I7520" s="196"/>
      <c r="J7520" s="196"/>
      <c r="K7520" s="196"/>
      <c r="L7520" s="197"/>
    </row>
    <row r="7521" spans="6:12">
      <c r="F7521" s="198"/>
      <c r="G7521" s="196"/>
      <c r="H7521" s="196"/>
      <c r="I7521" s="196"/>
      <c r="J7521" s="196"/>
      <c r="K7521" s="196"/>
      <c r="L7521" s="197"/>
    </row>
    <row r="7522" spans="6:12">
      <c r="F7522" s="198"/>
      <c r="G7522" s="196"/>
      <c r="H7522" s="196"/>
      <c r="I7522" s="196"/>
      <c r="J7522" s="196"/>
      <c r="K7522" s="196"/>
      <c r="L7522" s="197"/>
    </row>
    <row r="7523" spans="6:12">
      <c r="F7523" s="198"/>
      <c r="G7523" s="196"/>
      <c r="H7523" s="196"/>
      <c r="I7523" s="196"/>
      <c r="J7523" s="196"/>
      <c r="K7523" s="196"/>
      <c r="L7523" s="197"/>
    </row>
    <row r="7524" spans="6:12">
      <c r="F7524" s="198"/>
      <c r="G7524" s="196"/>
      <c r="H7524" s="196"/>
      <c r="I7524" s="196"/>
      <c r="J7524" s="196"/>
      <c r="K7524" s="196"/>
      <c r="L7524" s="197"/>
    </row>
    <row r="7525" spans="6:12">
      <c r="F7525" s="198"/>
      <c r="G7525" s="196"/>
      <c r="H7525" s="196"/>
      <c r="I7525" s="196"/>
      <c r="J7525" s="196"/>
      <c r="K7525" s="196"/>
      <c r="L7525" s="197"/>
    </row>
    <row r="7526" spans="6:12">
      <c r="F7526" s="198"/>
      <c r="G7526" s="196"/>
      <c r="H7526" s="196"/>
      <c r="I7526" s="196"/>
      <c r="J7526" s="196"/>
      <c r="K7526" s="196"/>
      <c r="L7526" s="197"/>
    </row>
    <row r="7527" spans="6:12">
      <c r="F7527" s="198"/>
      <c r="G7527" s="196"/>
      <c r="H7527" s="196"/>
      <c r="I7527" s="196"/>
      <c r="J7527" s="196"/>
      <c r="K7527" s="196"/>
      <c r="L7527" s="197"/>
    </row>
    <row r="7528" spans="6:12">
      <c r="F7528" s="198"/>
      <c r="G7528" s="196"/>
      <c r="H7528" s="196"/>
      <c r="I7528" s="196"/>
      <c r="J7528" s="196"/>
      <c r="K7528" s="196"/>
      <c r="L7528" s="197"/>
    </row>
    <row r="7529" spans="6:12">
      <c r="F7529" s="198"/>
      <c r="G7529" s="196"/>
      <c r="H7529" s="196"/>
      <c r="I7529" s="196"/>
      <c r="J7529" s="196"/>
      <c r="K7529" s="196"/>
      <c r="L7529" s="197"/>
    </row>
    <row r="7530" spans="6:12">
      <c r="F7530" s="198"/>
      <c r="G7530" s="196"/>
      <c r="H7530" s="196"/>
      <c r="I7530" s="196"/>
      <c r="J7530" s="196"/>
      <c r="K7530" s="196"/>
      <c r="L7530" s="197"/>
    </row>
    <row r="7531" spans="6:12">
      <c r="F7531" s="198"/>
      <c r="G7531" s="196"/>
      <c r="H7531" s="196"/>
      <c r="I7531" s="196"/>
      <c r="J7531" s="196"/>
      <c r="K7531" s="196"/>
      <c r="L7531" s="197"/>
    </row>
    <row r="7532" spans="6:12">
      <c r="F7532" s="198"/>
      <c r="G7532" s="196"/>
      <c r="H7532" s="196"/>
      <c r="I7532" s="196"/>
      <c r="J7532" s="196"/>
      <c r="K7532" s="196"/>
      <c r="L7532" s="197"/>
    </row>
    <row r="7533" spans="6:12">
      <c r="F7533" s="198"/>
      <c r="G7533" s="196"/>
      <c r="H7533" s="196"/>
      <c r="I7533" s="196"/>
      <c r="J7533" s="196"/>
      <c r="K7533" s="196"/>
      <c r="L7533" s="197"/>
    </row>
    <row r="7534" spans="6:12">
      <c r="F7534" s="198"/>
      <c r="G7534" s="196"/>
      <c r="H7534" s="196"/>
      <c r="I7534" s="196"/>
      <c r="J7534" s="196"/>
      <c r="K7534" s="196"/>
      <c r="L7534" s="197"/>
    </row>
    <row r="7535" spans="6:12">
      <c r="F7535" s="198"/>
      <c r="G7535" s="196"/>
      <c r="H7535" s="196"/>
      <c r="I7535" s="196"/>
      <c r="J7535" s="196"/>
      <c r="K7535" s="196"/>
      <c r="L7535" s="197"/>
    </row>
    <row r="7536" spans="6:12">
      <c r="F7536" s="198"/>
      <c r="G7536" s="196"/>
      <c r="H7536" s="196"/>
      <c r="I7536" s="196"/>
      <c r="J7536" s="196"/>
      <c r="K7536" s="196"/>
      <c r="L7536" s="197"/>
    </row>
    <row r="7537" spans="6:12">
      <c r="F7537" s="198"/>
      <c r="G7537" s="196"/>
      <c r="H7537" s="196"/>
      <c r="I7537" s="196"/>
      <c r="J7537" s="196"/>
      <c r="K7537" s="196"/>
      <c r="L7537" s="197"/>
    </row>
    <row r="7538" spans="6:12">
      <c r="F7538" s="198"/>
      <c r="G7538" s="196"/>
      <c r="H7538" s="196"/>
      <c r="I7538" s="196"/>
      <c r="J7538" s="196"/>
      <c r="K7538" s="196"/>
      <c r="L7538" s="197"/>
    </row>
    <row r="7539" spans="6:12">
      <c r="F7539" s="198"/>
      <c r="G7539" s="196"/>
      <c r="H7539" s="196"/>
      <c r="I7539" s="196"/>
      <c r="J7539" s="196"/>
      <c r="K7539" s="196"/>
      <c r="L7539" s="197"/>
    </row>
    <row r="7540" spans="6:12">
      <c r="F7540" s="198"/>
      <c r="G7540" s="196"/>
      <c r="H7540" s="196"/>
      <c r="I7540" s="196"/>
      <c r="J7540" s="196"/>
      <c r="K7540" s="196"/>
      <c r="L7540" s="197"/>
    </row>
    <row r="7541" spans="6:12">
      <c r="F7541" s="198"/>
      <c r="G7541" s="196"/>
      <c r="H7541" s="196"/>
      <c r="I7541" s="196"/>
      <c r="J7541" s="196"/>
      <c r="K7541" s="196"/>
      <c r="L7541" s="197"/>
    </row>
    <row r="7542" spans="6:12">
      <c r="F7542" s="198"/>
      <c r="G7542" s="196"/>
      <c r="H7542" s="196"/>
      <c r="I7542" s="196"/>
      <c r="J7542" s="196"/>
      <c r="K7542" s="196"/>
      <c r="L7542" s="197"/>
    </row>
    <row r="7543" spans="6:12">
      <c r="F7543" s="198"/>
      <c r="G7543" s="196"/>
      <c r="H7543" s="196"/>
      <c r="I7543" s="196"/>
      <c r="J7543" s="196"/>
      <c r="K7543" s="196"/>
      <c r="L7543" s="197"/>
    </row>
    <row r="7544" spans="6:12">
      <c r="F7544" s="198"/>
      <c r="G7544" s="196"/>
      <c r="H7544" s="196"/>
      <c r="I7544" s="196"/>
      <c r="J7544" s="196"/>
      <c r="K7544" s="196"/>
      <c r="L7544" s="197"/>
    </row>
    <row r="7545" spans="6:12">
      <c r="F7545" s="198"/>
      <c r="G7545" s="196"/>
      <c r="H7545" s="196"/>
      <c r="I7545" s="196"/>
      <c r="J7545" s="196"/>
      <c r="K7545" s="196"/>
      <c r="L7545" s="197"/>
    </row>
    <row r="7546" spans="6:12">
      <c r="F7546" s="198"/>
      <c r="G7546" s="196"/>
      <c r="H7546" s="196"/>
      <c r="I7546" s="196"/>
      <c r="J7546" s="196"/>
      <c r="K7546" s="196"/>
      <c r="L7546" s="197"/>
    </row>
    <row r="7547" spans="6:12">
      <c r="F7547" s="198"/>
      <c r="G7547" s="196"/>
      <c r="H7547" s="196"/>
      <c r="I7547" s="196"/>
      <c r="J7547" s="196"/>
      <c r="K7547" s="196"/>
      <c r="L7547" s="197"/>
    </row>
    <row r="7548" spans="6:12">
      <c r="F7548" s="198"/>
      <c r="G7548" s="196"/>
      <c r="H7548" s="196"/>
      <c r="I7548" s="196"/>
      <c r="J7548" s="196"/>
      <c r="K7548" s="196"/>
      <c r="L7548" s="197"/>
    </row>
    <row r="7549" spans="6:12">
      <c r="F7549" s="198"/>
      <c r="G7549" s="196"/>
      <c r="H7549" s="196"/>
      <c r="I7549" s="196"/>
      <c r="J7549" s="196"/>
      <c r="K7549" s="196"/>
      <c r="L7549" s="197"/>
    </row>
    <row r="7550" spans="6:12">
      <c r="F7550" s="198"/>
      <c r="G7550" s="196"/>
      <c r="H7550" s="196"/>
      <c r="I7550" s="196"/>
      <c r="J7550" s="196"/>
      <c r="K7550" s="196"/>
      <c r="L7550" s="197"/>
    </row>
    <row r="7551" spans="6:12">
      <c r="F7551" s="198"/>
      <c r="G7551" s="196"/>
      <c r="H7551" s="196"/>
      <c r="I7551" s="196"/>
      <c r="J7551" s="196"/>
      <c r="K7551" s="196"/>
      <c r="L7551" s="197"/>
    </row>
    <row r="7552" spans="6:12">
      <c r="F7552" s="198"/>
      <c r="G7552" s="196"/>
      <c r="H7552" s="196"/>
      <c r="I7552" s="196"/>
      <c r="J7552" s="196"/>
      <c r="K7552" s="196"/>
      <c r="L7552" s="197"/>
    </row>
    <row r="7553" spans="6:12">
      <c r="F7553" s="198"/>
      <c r="G7553" s="196"/>
      <c r="H7553" s="196"/>
      <c r="I7553" s="196"/>
      <c r="J7553" s="196"/>
      <c r="K7553" s="196"/>
      <c r="L7553" s="197"/>
    </row>
    <row r="7554" spans="6:12">
      <c r="F7554" s="198"/>
      <c r="G7554" s="196"/>
      <c r="H7554" s="196"/>
      <c r="I7554" s="196"/>
      <c r="J7554" s="196"/>
      <c r="K7554" s="196"/>
      <c r="L7554" s="197"/>
    </row>
    <row r="7555" spans="6:12">
      <c r="F7555" s="198"/>
      <c r="G7555" s="196"/>
      <c r="H7555" s="196"/>
      <c r="I7555" s="196"/>
      <c r="J7555" s="196"/>
      <c r="K7555" s="196"/>
      <c r="L7555" s="197"/>
    </row>
    <row r="7556" spans="6:12">
      <c r="F7556" s="198"/>
      <c r="G7556" s="196"/>
      <c r="H7556" s="196"/>
      <c r="I7556" s="196"/>
      <c r="J7556" s="196"/>
      <c r="K7556" s="196"/>
      <c r="L7556" s="197"/>
    </row>
    <row r="7557" spans="6:12">
      <c r="F7557" s="198"/>
      <c r="G7557" s="196"/>
      <c r="H7557" s="196"/>
      <c r="I7557" s="196"/>
      <c r="J7557" s="196"/>
      <c r="K7557" s="196"/>
      <c r="L7557" s="197"/>
    </row>
    <row r="7558" spans="6:12">
      <c r="F7558" s="198"/>
      <c r="G7558" s="196"/>
      <c r="H7558" s="196"/>
      <c r="I7558" s="196"/>
      <c r="J7558" s="196"/>
      <c r="K7558" s="196"/>
      <c r="L7558" s="197"/>
    </row>
    <row r="7559" spans="6:12">
      <c r="F7559" s="198"/>
      <c r="G7559" s="196"/>
      <c r="H7559" s="196"/>
      <c r="I7559" s="196"/>
      <c r="J7559" s="196"/>
      <c r="K7559" s="196"/>
      <c r="L7559" s="197"/>
    </row>
    <row r="7560" spans="6:12">
      <c r="F7560" s="198"/>
      <c r="G7560" s="196"/>
      <c r="H7560" s="196"/>
      <c r="I7560" s="196"/>
      <c r="J7560" s="196"/>
      <c r="K7560" s="196"/>
      <c r="L7560" s="197"/>
    </row>
    <row r="7561" spans="6:12">
      <c r="F7561" s="198"/>
      <c r="G7561" s="196"/>
      <c r="H7561" s="196"/>
      <c r="I7561" s="196"/>
      <c r="J7561" s="196"/>
      <c r="K7561" s="196"/>
      <c r="L7561" s="197"/>
    </row>
    <row r="7562" spans="6:12">
      <c r="F7562" s="198"/>
      <c r="G7562" s="196"/>
      <c r="H7562" s="196"/>
      <c r="I7562" s="196"/>
      <c r="J7562" s="196"/>
      <c r="K7562" s="196"/>
      <c r="L7562" s="197"/>
    </row>
    <row r="7563" spans="6:12">
      <c r="F7563" s="198"/>
      <c r="G7563" s="196"/>
      <c r="H7563" s="196"/>
      <c r="I7563" s="196"/>
      <c r="J7563" s="196"/>
      <c r="K7563" s="196"/>
      <c r="L7563" s="197"/>
    </row>
    <row r="7564" spans="6:12">
      <c r="F7564" s="198"/>
      <c r="G7564" s="196"/>
      <c r="H7564" s="196"/>
      <c r="I7564" s="196"/>
      <c r="J7564" s="196"/>
      <c r="K7564" s="196"/>
      <c r="L7564" s="197"/>
    </row>
    <row r="7565" spans="6:12">
      <c r="F7565" s="198"/>
      <c r="G7565" s="196"/>
      <c r="H7565" s="196"/>
      <c r="I7565" s="196"/>
      <c r="J7565" s="196"/>
      <c r="K7565" s="196"/>
      <c r="L7565" s="197"/>
    </row>
    <row r="7566" spans="6:12">
      <c r="F7566" s="198"/>
      <c r="G7566" s="196"/>
      <c r="H7566" s="196"/>
      <c r="I7566" s="196"/>
      <c r="J7566" s="196"/>
      <c r="K7566" s="196"/>
      <c r="L7566" s="197"/>
    </row>
    <row r="7567" spans="6:12">
      <c r="F7567" s="198"/>
      <c r="G7567" s="196"/>
      <c r="H7567" s="196"/>
      <c r="I7567" s="196"/>
      <c r="J7567" s="196"/>
      <c r="K7567" s="196"/>
      <c r="L7567" s="197"/>
    </row>
    <row r="7568" spans="6:12">
      <c r="F7568" s="198"/>
      <c r="G7568" s="196"/>
      <c r="H7568" s="196"/>
      <c r="I7568" s="196"/>
      <c r="J7568" s="196"/>
      <c r="K7568" s="196"/>
      <c r="L7568" s="197"/>
    </row>
    <row r="7569" spans="6:12">
      <c r="F7569" s="198"/>
      <c r="G7569" s="196"/>
      <c r="H7569" s="196"/>
      <c r="I7569" s="196"/>
      <c r="J7569" s="196"/>
      <c r="K7569" s="196"/>
      <c r="L7569" s="197"/>
    </row>
    <row r="7570" spans="6:12">
      <c r="F7570" s="198"/>
      <c r="G7570" s="196"/>
      <c r="H7570" s="196"/>
      <c r="I7570" s="196"/>
      <c r="J7570" s="196"/>
      <c r="K7570" s="196"/>
      <c r="L7570" s="197"/>
    </row>
    <row r="7571" spans="6:12">
      <c r="F7571" s="198"/>
      <c r="G7571" s="196"/>
      <c r="H7571" s="196"/>
      <c r="I7571" s="196"/>
      <c r="J7571" s="196"/>
      <c r="K7571" s="196"/>
      <c r="L7571" s="197"/>
    </row>
    <row r="7572" spans="6:12">
      <c r="F7572" s="198"/>
      <c r="G7572" s="196"/>
      <c r="H7572" s="196"/>
      <c r="I7572" s="196"/>
      <c r="J7572" s="196"/>
      <c r="K7572" s="196"/>
      <c r="L7572" s="197"/>
    </row>
    <row r="7573" spans="6:12">
      <c r="F7573" s="198"/>
      <c r="G7573" s="196"/>
      <c r="H7573" s="196"/>
      <c r="I7573" s="196"/>
      <c r="J7573" s="196"/>
      <c r="K7573" s="196"/>
      <c r="L7573" s="197"/>
    </row>
    <row r="7574" spans="6:12">
      <c r="F7574" s="198"/>
      <c r="G7574" s="196"/>
      <c r="H7574" s="196"/>
      <c r="I7574" s="196"/>
      <c r="J7574" s="196"/>
      <c r="K7574" s="196"/>
      <c r="L7574" s="197"/>
    </row>
    <row r="7575" spans="6:12">
      <c r="F7575" s="198"/>
      <c r="G7575" s="196"/>
      <c r="H7575" s="196"/>
      <c r="I7575" s="196"/>
      <c r="J7575" s="196"/>
      <c r="K7575" s="196"/>
      <c r="L7575" s="197"/>
    </row>
    <row r="7576" spans="6:12">
      <c r="F7576" s="198"/>
      <c r="G7576" s="196"/>
      <c r="H7576" s="196"/>
      <c r="I7576" s="196"/>
      <c r="J7576" s="196"/>
      <c r="K7576" s="196"/>
      <c r="L7576" s="197"/>
    </row>
    <row r="7577" spans="6:12">
      <c r="F7577" s="198"/>
      <c r="G7577" s="196"/>
      <c r="H7577" s="196"/>
      <c r="I7577" s="196"/>
      <c r="J7577" s="196"/>
      <c r="K7577" s="196"/>
      <c r="L7577" s="197"/>
    </row>
    <row r="7578" spans="6:12">
      <c r="F7578" s="198"/>
      <c r="G7578" s="196"/>
      <c r="H7578" s="196"/>
      <c r="I7578" s="196"/>
      <c r="J7578" s="196"/>
      <c r="K7578" s="196"/>
      <c r="L7578" s="197"/>
    </row>
    <row r="7579" spans="6:12">
      <c r="F7579" s="198"/>
      <c r="G7579" s="196"/>
      <c r="H7579" s="196"/>
      <c r="I7579" s="196"/>
      <c r="J7579" s="196"/>
      <c r="K7579" s="196"/>
      <c r="L7579" s="197"/>
    </row>
    <row r="7580" spans="6:12">
      <c r="F7580" s="198"/>
      <c r="G7580" s="196"/>
      <c r="H7580" s="196"/>
      <c r="I7580" s="196"/>
      <c r="J7580" s="196"/>
      <c r="K7580" s="196"/>
      <c r="L7580" s="197"/>
    </row>
    <row r="7581" spans="6:12">
      <c r="F7581" s="198"/>
      <c r="G7581" s="196"/>
      <c r="H7581" s="196"/>
      <c r="I7581" s="196"/>
      <c r="J7581" s="196"/>
      <c r="K7581" s="196"/>
      <c r="L7581" s="197"/>
    </row>
    <row r="7582" spans="6:12">
      <c r="F7582" s="198"/>
      <c r="G7582" s="196"/>
      <c r="H7582" s="196"/>
      <c r="I7582" s="196"/>
      <c r="J7582" s="196"/>
      <c r="K7582" s="196"/>
      <c r="L7582" s="197"/>
    </row>
    <row r="7583" spans="6:12">
      <c r="F7583" s="198"/>
      <c r="G7583" s="196"/>
      <c r="H7583" s="196"/>
      <c r="I7583" s="196"/>
      <c r="J7583" s="196"/>
      <c r="K7583" s="196"/>
      <c r="L7583" s="197"/>
    </row>
    <row r="7584" spans="6:12">
      <c r="F7584" s="198"/>
      <c r="G7584" s="196"/>
      <c r="H7584" s="196"/>
      <c r="I7584" s="196"/>
      <c r="J7584" s="196"/>
      <c r="K7584" s="196"/>
      <c r="L7584" s="197"/>
    </row>
    <row r="7585" spans="6:12">
      <c r="F7585" s="198"/>
      <c r="G7585" s="196"/>
      <c r="H7585" s="196"/>
      <c r="I7585" s="196"/>
      <c r="J7585" s="196"/>
      <c r="K7585" s="196"/>
      <c r="L7585" s="197"/>
    </row>
    <row r="7586" spans="6:12">
      <c r="F7586" s="198"/>
      <c r="G7586" s="196"/>
      <c r="H7586" s="196"/>
      <c r="I7586" s="196"/>
      <c r="J7586" s="196"/>
      <c r="K7586" s="196"/>
      <c r="L7586" s="197"/>
    </row>
    <row r="7587" spans="6:12">
      <c r="F7587" s="198"/>
      <c r="G7587" s="196"/>
      <c r="H7587" s="196"/>
      <c r="I7587" s="196"/>
      <c r="J7587" s="196"/>
      <c r="K7587" s="196"/>
      <c r="L7587" s="197"/>
    </row>
    <row r="7588" spans="6:12">
      <c r="F7588" s="198"/>
      <c r="G7588" s="196"/>
      <c r="H7588" s="196"/>
      <c r="I7588" s="196"/>
      <c r="J7588" s="196"/>
      <c r="K7588" s="196"/>
      <c r="L7588" s="197"/>
    </row>
    <row r="7589" spans="6:12">
      <c r="F7589" s="198"/>
      <c r="G7589" s="196"/>
      <c r="H7589" s="196"/>
      <c r="I7589" s="196"/>
      <c r="J7589" s="196"/>
      <c r="K7589" s="196"/>
      <c r="L7589" s="197"/>
    </row>
    <row r="7590" spans="6:12">
      <c r="F7590" s="198"/>
      <c r="G7590" s="196"/>
      <c r="H7590" s="196"/>
      <c r="I7590" s="196"/>
      <c r="J7590" s="196"/>
      <c r="K7590" s="196"/>
      <c r="L7590" s="197"/>
    </row>
    <row r="7591" spans="6:12">
      <c r="F7591" s="198"/>
      <c r="G7591" s="196"/>
      <c r="H7591" s="196"/>
      <c r="I7591" s="196"/>
      <c r="J7591" s="196"/>
      <c r="K7591" s="196"/>
      <c r="L7591" s="197"/>
    </row>
    <row r="7592" spans="6:12">
      <c r="F7592" s="198"/>
      <c r="G7592" s="196"/>
      <c r="H7592" s="196"/>
      <c r="I7592" s="196"/>
      <c r="J7592" s="196"/>
      <c r="K7592" s="196"/>
      <c r="L7592" s="197"/>
    </row>
    <row r="7593" spans="6:12">
      <c r="F7593" s="198"/>
      <c r="G7593" s="196"/>
      <c r="H7593" s="196"/>
      <c r="I7593" s="196"/>
      <c r="J7593" s="196"/>
      <c r="K7593" s="196"/>
      <c r="L7593" s="197"/>
    </row>
    <row r="7594" spans="6:12">
      <c r="F7594" s="198"/>
      <c r="G7594" s="196"/>
      <c r="H7594" s="196"/>
      <c r="I7594" s="196"/>
      <c r="J7594" s="196"/>
      <c r="K7594" s="196"/>
      <c r="L7594" s="197"/>
    </row>
    <row r="7595" spans="6:12">
      <c r="F7595" s="198"/>
      <c r="G7595" s="196"/>
      <c r="H7595" s="196"/>
      <c r="I7595" s="196"/>
      <c r="J7595" s="196"/>
      <c r="K7595" s="196"/>
      <c r="L7595" s="197"/>
    </row>
    <row r="7596" spans="6:12">
      <c r="F7596" s="198"/>
      <c r="G7596" s="196"/>
      <c r="H7596" s="196"/>
      <c r="I7596" s="196"/>
      <c r="J7596" s="196"/>
      <c r="K7596" s="196"/>
      <c r="L7596" s="197"/>
    </row>
    <row r="7597" spans="6:12">
      <c r="F7597" s="198"/>
      <c r="G7597" s="196"/>
      <c r="H7597" s="196"/>
      <c r="I7597" s="196"/>
      <c r="J7597" s="196"/>
      <c r="K7597" s="196"/>
      <c r="L7597" s="197"/>
    </row>
    <row r="7598" spans="6:12">
      <c r="F7598" s="198"/>
      <c r="G7598" s="196"/>
      <c r="H7598" s="196"/>
      <c r="I7598" s="196"/>
      <c r="J7598" s="196"/>
      <c r="K7598" s="196"/>
      <c r="L7598" s="197"/>
    </row>
    <row r="7599" spans="6:12">
      <c r="F7599" s="198"/>
      <c r="G7599" s="196"/>
      <c r="H7599" s="196"/>
      <c r="I7599" s="196"/>
      <c r="J7599" s="196"/>
      <c r="K7599" s="196"/>
      <c r="L7599" s="197"/>
    </row>
    <row r="7600" spans="6:12">
      <c r="F7600" s="198"/>
      <c r="G7600" s="196"/>
      <c r="H7600" s="196"/>
      <c r="I7600" s="196"/>
      <c r="J7600" s="196"/>
      <c r="K7600" s="196"/>
      <c r="L7600" s="197"/>
    </row>
    <row r="7601" spans="6:12">
      <c r="F7601" s="198"/>
      <c r="G7601" s="196"/>
      <c r="H7601" s="196"/>
      <c r="I7601" s="196"/>
      <c r="J7601" s="196"/>
      <c r="K7601" s="196"/>
      <c r="L7601" s="197"/>
    </row>
    <row r="7602" spans="6:12">
      <c r="F7602" s="198"/>
      <c r="G7602" s="196"/>
      <c r="H7602" s="196"/>
      <c r="I7602" s="196"/>
      <c r="J7602" s="196"/>
      <c r="K7602" s="196"/>
      <c r="L7602" s="197"/>
    </row>
    <row r="7603" spans="6:12">
      <c r="F7603" s="198"/>
      <c r="G7603" s="196"/>
      <c r="H7603" s="196"/>
      <c r="I7603" s="196"/>
      <c r="J7603" s="196"/>
      <c r="K7603" s="196"/>
      <c r="L7603" s="197"/>
    </row>
    <row r="7604" spans="6:12">
      <c r="F7604" s="198"/>
      <c r="G7604" s="196"/>
      <c r="H7604" s="196"/>
      <c r="I7604" s="196"/>
      <c r="J7604" s="196"/>
      <c r="K7604" s="196"/>
      <c r="L7604" s="197"/>
    </row>
    <row r="7605" spans="6:12">
      <c r="F7605" s="198"/>
      <c r="G7605" s="196"/>
      <c r="H7605" s="196"/>
      <c r="I7605" s="196"/>
      <c r="J7605" s="196"/>
      <c r="K7605" s="196"/>
      <c r="L7605" s="197"/>
    </row>
    <row r="7606" spans="6:12">
      <c r="F7606" s="198"/>
      <c r="G7606" s="196"/>
      <c r="H7606" s="196"/>
      <c r="I7606" s="196"/>
      <c r="J7606" s="196"/>
      <c r="K7606" s="196"/>
      <c r="L7606" s="197"/>
    </row>
    <row r="7607" spans="6:12">
      <c r="F7607" s="198"/>
      <c r="G7607" s="196"/>
      <c r="H7607" s="196"/>
      <c r="I7607" s="196"/>
      <c r="J7607" s="196"/>
      <c r="K7607" s="196"/>
      <c r="L7607" s="197"/>
    </row>
    <row r="7608" spans="6:12">
      <c r="F7608" s="198"/>
      <c r="G7608" s="196"/>
      <c r="H7608" s="196"/>
      <c r="I7608" s="196"/>
      <c r="J7608" s="196"/>
      <c r="K7608" s="196"/>
      <c r="L7608" s="197"/>
    </row>
    <row r="7609" spans="6:12">
      <c r="F7609" s="198"/>
      <c r="G7609" s="196"/>
      <c r="H7609" s="196"/>
      <c r="I7609" s="196"/>
      <c r="J7609" s="196"/>
      <c r="K7609" s="196"/>
      <c r="L7609" s="197"/>
    </row>
    <row r="7610" spans="6:12">
      <c r="F7610" s="198"/>
      <c r="G7610" s="196"/>
      <c r="H7610" s="196"/>
      <c r="I7610" s="196"/>
      <c r="J7610" s="196"/>
      <c r="K7610" s="196"/>
      <c r="L7610" s="197"/>
    </row>
    <row r="7611" spans="6:12">
      <c r="F7611" s="198"/>
      <c r="G7611" s="196"/>
      <c r="H7611" s="196"/>
      <c r="I7611" s="196"/>
      <c r="J7611" s="196"/>
      <c r="K7611" s="196"/>
      <c r="L7611" s="197"/>
    </row>
    <row r="7612" spans="6:12">
      <c r="F7612" s="198"/>
      <c r="G7612" s="196"/>
      <c r="H7612" s="196"/>
      <c r="I7612" s="196"/>
      <c r="J7612" s="196"/>
      <c r="K7612" s="196"/>
      <c r="L7612" s="197"/>
    </row>
    <row r="7613" spans="6:12">
      <c r="F7613" s="198"/>
      <c r="G7613" s="196"/>
      <c r="H7613" s="196"/>
      <c r="I7613" s="196"/>
      <c r="J7613" s="196"/>
      <c r="K7613" s="196"/>
      <c r="L7613" s="197"/>
    </row>
    <row r="7614" spans="6:12">
      <c r="F7614" s="198"/>
      <c r="G7614" s="196"/>
      <c r="H7614" s="196"/>
      <c r="I7614" s="196"/>
      <c r="J7614" s="196"/>
      <c r="K7614" s="196"/>
      <c r="L7614" s="197"/>
    </row>
    <row r="7615" spans="6:12">
      <c r="F7615" s="198"/>
      <c r="G7615" s="196"/>
      <c r="H7615" s="196"/>
      <c r="I7615" s="196"/>
      <c r="J7615" s="196"/>
      <c r="K7615" s="196"/>
      <c r="L7615" s="197"/>
    </row>
    <row r="7616" spans="6:12">
      <c r="F7616" s="198"/>
      <c r="G7616" s="196"/>
      <c r="H7616" s="196"/>
      <c r="I7616" s="196"/>
      <c r="J7616" s="196"/>
      <c r="K7616" s="196"/>
      <c r="L7616" s="197"/>
    </row>
    <row r="7617" spans="6:12">
      <c r="F7617" s="198"/>
      <c r="G7617" s="196"/>
      <c r="H7617" s="196"/>
      <c r="I7617" s="196"/>
      <c r="J7617" s="196"/>
      <c r="K7617" s="196"/>
      <c r="L7617" s="197"/>
    </row>
    <row r="7618" spans="6:12">
      <c r="F7618" s="198"/>
      <c r="G7618" s="196"/>
      <c r="H7618" s="196"/>
      <c r="I7618" s="196"/>
      <c r="J7618" s="196"/>
      <c r="K7618" s="196"/>
      <c r="L7618" s="197"/>
    </row>
    <row r="7619" spans="6:12">
      <c r="F7619" s="198"/>
      <c r="G7619" s="196"/>
      <c r="H7619" s="196"/>
      <c r="I7619" s="196"/>
      <c r="J7619" s="196"/>
      <c r="K7619" s="196"/>
      <c r="L7619" s="197"/>
    </row>
    <row r="7620" spans="6:12">
      <c r="F7620" s="198"/>
      <c r="G7620" s="196"/>
      <c r="H7620" s="196"/>
      <c r="I7620" s="196"/>
      <c r="J7620" s="196"/>
      <c r="K7620" s="196"/>
      <c r="L7620" s="197"/>
    </row>
    <row r="7621" spans="6:12">
      <c r="F7621" s="198"/>
      <c r="G7621" s="196"/>
      <c r="H7621" s="196"/>
      <c r="I7621" s="196"/>
      <c r="J7621" s="196"/>
      <c r="K7621" s="196"/>
      <c r="L7621" s="197"/>
    </row>
    <row r="7622" spans="6:12">
      <c r="F7622" s="198"/>
      <c r="G7622" s="196"/>
      <c r="H7622" s="196"/>
      <c r="I7622" s="196"/>
      <c r="J7622" s="196"/>
      <c r="K7622" s="196"/>
      <c r="L7622" s="197"/>
    </row>
    <row r="7623" spans="6:12">
      <c r="F7623" s="198"/>
      <c r="G7623" s="196"/>
      <c r="H7623" s="196"/>
      <c r="I7623" s="196"/>
      <c r="J7623" s="196"/>
      <c r="K7623" s="196"/>
      <c r="L7623" s="197"/>
    </row>
    <row r="7624" spans="6:12">
      <c r="F7624" s="198"/>
      <c r="G7624" s="196"/>
      <c r="H7624" s="196"/>
      <c r="I7624" s="196"/>
      <c r="J7624" s="196"/>
      <c r="K7624" s="196"/>
      <c r="L7624" s="197"/>
    </row>
    <row r="7625" spans="6:12">
      <c r="F7625" s="198"/>
      <c r="G7625" s="196"/>
      <c r="H7625" s="196"/>
      <c r="I7625" s="196"/>
      <c r="J7625" s="196"/>
      <c r="K7625" s="196"/>
      <c r="L7625" s="197"/>
    </row>
    <row r="7626" spans="6:12">
      <c r="F7626" s="198"/>
      <c r="G7626" s="196"/>
      <c r="H7626" s="196"/>
      <c r="I7626" s="196"/>
      <c r="J7626" s="196"/>
      <c r="K7626" s="196"/>
      <c r="L7626" s="197"/>
    </row>
    <row r="7627" spans="6:12">
      <c r="F7627" s="198"/>
      <c r="G7627" s="196"/>
      <c r="H7627" s="196"/>
      <c r="I7627" s="196"/>
      <c r="J7627" s="196"/>
      <c r="K7627" s="196"/>
      <c r="L7627" s="197"/>
    </row>
    <row r="7628" spans="6:12">
      <c r="F7628" s="198"/>
      <c r="G7628" s="196"/>
      <c r="H7628" s="196"/>
      <c r="I7628" s="196"/>
      <c r="J7628" s="196"/>
      <c r="K7628" s="196"/>
      <c r="L7628" s="197"/>
    </row>
    <row r="7629" spans="6:12">
      <c r="F7629" s="198"/>
      <c r="G7629" s="196"/>
      <c r="H7629" s="196"/>
      <c r="I7629" s="196"/>
      <c r="J7629" s="196"/>
      <c r="K7629" s="196"/>
      <c r="L7629" s="197"/>
    </row>
    <row r="7630" spans="6:12">
      <c r="F7630" s="198"/>
      <c r="G7630" s="196"/>
      <c r="H7630" s="196"/>
      <c r="I7630" s="196"/>
      <c r="J7630" s="196"/>
      <c r="K7630" s="196"/>
      <c r="L7630" s="197"/>
    </row>
    <row r="7631" spans="6:12">
      <c r="F7631" s="198"/>
      <c r="G7631" s="196"/>
      <c r="H7631" s="196"/>
      <c r="I7631" s="196"/>
      <c r="J7631" s="196"/>
      <c r="K7631" s="196"/>
      <c r="L7631" s="197"/>
    </row>
    <row r="7632" spans="6:12">
      <c r="F7632" s="198"/>
      <c r="G7632" s="196"/>
      <c r="H7632" s="196"/>
      <c r="I7632" s="196"/>
      <c r="J7632" s="196"/>
      <c r="K7632" s="196"/>
      <c r="L7632" s="197"/>
    </row>
    <row r="7633" spans="6:12">
      <c r="F7633" s="198"/>
      <c r="G7633" s="196"/>
      <c r="H7633" s="196"/>
      <c r="I7633" s="196"/>
      <c r="J7633" s="196"/>
      <c r="K7633" s="196"/>
      <c r="L7633" s="197"/>
    </row>
    <row r="7634" spans="6:12">
      <c r="F7634" s="198"/>
      <c r="G7634" s="196"/>
      <c r="H7634" s="196"/>
      <c r="I7634" s="196"/>
      <c r="J7634" s="196"/>
      <c r="K7634" s="196"/>
      <c r="L7634" s="197"/>
    </row>
    <row r="7635" spans="6:12">
      <c r="F7635" s="198"/>
      <c r="G7635" s="196"/>
      <c r="H7635" s="196"/>
      <c r="I7635" s="196"/>
      <c r="J7635" s="196"/>
      <c r="K7635" s="196"/>
      <c r="L7635" s="197"/>
    </row>
    <row r="7636" spans="6:12">
      <c r="F7636" s="198"/>
      <c r="G7636" s="196"/>
      <c r="H7636" s="196"/>
      <c r="I7636" s="196"/>
      <c r="J7636" s="196"/>
      <c r="K7636" s="196"/>
      <c r="L7636" s="197"/>
    </row>
    <row r="7637" spans="6:12">
      <c r="F7637" s="198"/>
      <c r="G7637" s="196"/>
      <c r="H7637" s="196"/>
      <c r="I7637" s="196"/>
      <c r="J7637" s="196"/>
      <c r="K7637" s="196"/>
      <c r="L7637" s="197"/>
    </row>
    <row r="7638" spans="6:12">
      <c r="F7638" s="198"/>
      <c r="G7638" s="196"/>
      <c r="H7638" s="196"/>
      <c r="I7638" s="196"/>
      <c r="J7638" s="196"/>
      <c r="K7638" s="196"/>
      <c r="L7638" s="197"/>
    </row>
    <row r="7639" spans="6:12">
      <c r="F7639" s="198"/>
      <c r="G7639" s="196"/>
      <c r="H7639" s="196"/>
      <c r="I7639" s="196"/>
      <c r="J7639" s="196"/>
      <c r="K7639" s="196"/>
      <c r="L7639" s="197"/>
    </row>
    <row r="7640" spans="6:12">
      <c r="F7640" s="198"/>
      <c r="G7640" s="196"/>
      <c r="H7640" s="196"/>
      <c r="I7640" s="196"/>
      <c r="J7640" s="196"/>
      <c r="K7640" s="196"/>
      <c r="L7640" s="197"/>
    </row>
    <row r="7641" spans="6:12">
      <c r="F7641" s="198"/>
      <c r="G7641" s="196"/>
      <c r="H7641" s="196"/>
      <c r="I7641" s="196"/>
      <c r="J7641" s="196"/>
      <c r="K7641" s="196"/>
      <c r="L7641" s="197"/>
    </row>
    <row r="7642" spans="6:12">
      <c r="F7642" s="198"/>
      <c r="G7642" s="196"/>
      <c r="H7642" s="196"/>
      <c r="I7642" s="196"/>
      <c r="J7642" s="196"/>
      <c r="K7642" s="196"/>
      <c r="L7642" s="197"/>
    </row>
    <row r="7643" spans="6:12">
      <c r="F7643" s="198"/>
      <c r="G7643" s="196"/>
      <c r="H7643" s="196"/>
      <c r="I7643" s="196"/>
      <c r="J7643" s="196"/>
      <c r="K7643" s="196"/>
      <c r="L7643" s="197"/>
    </row>
    <row r="7644" spans="6:12">
      <c r="F7644" s="198"/>
      <c r="G7644" s="196"/>
      <c r="H7644" s="196"/>
      <c r="I7644" s="196"/>
      <c r="J7644" s="196"/>
      <c r="K7644" s="196"/>
      <c r="L7644" s="197"/>
    </row>
    <row r="7645" spans="6:12">
      <c r="F7645" s="198"/>
      <c r="G7645" s="196"/>
      <c r="H7645" s="196"/>
      <c r="I7645" s="196"/>
      <c r="J7645" s="196"/>
      <c r="K7645" s="196"/>
      <c r="L7645" s="197"/>
    </row>
    <row r="7646" spans="6:12">
      <c r="F7646" s="198"/>
      <c r="G7646" s="196"/>
      <c r="H7646" s="196"/>
      <c r="I7646" s="196"/>
      <c r="J7646" s="196"/>
      <c r="K7646" s="196"/>
      <c r="L7646" s="197"/>
    </row>
    <row r="7647" spans="6:12">
      <c r="F7647" s="198"/>
      <c r="G7647" s="196"/>
      <c r="H7647" s="196"/>
      <c r="I7647" s="196"/>
      <c r="J7647" s="196"/>
      <c r="K7647" s="196"/>
      <c r="L7647" s="197"/>
    </row>
    <row r="7648" spans="6:12">
      <c r="F7648" s="198"/>
      <c r="G7648" s="196"/>
      <c r="H7648" s="196"/>
      <c r="I7648" s="196"/>
      <c r="J7648" s="196"/>
      <c r="K7648" s="196"/>
      <c r="L7648" s="197"/>
    </row>
    <row r="7649" spans="6:12">
      <c r="F7649" s="198"/>
      <c r="G7649" s="196"/>
      <c r="H7649" s="196"/>
      <c r="I7649" s="196"/>
      <c r="J7649" s="196"/>
      <c r="K7649" s="196"/>
      <c r="L7649" s="197"/>
    </row>
    <row r="7650" spans="6:12">
      <c r="F7650" s="198"/>
      <c r="G7650" s="196"/>
      <c r="H7650" s="196"/>
      <c r="I7650" s="196"/>
      <c r="J7650" s="196"/>
      <c r="K7650" s="196"/>
      <c r="L7650" s="197"/>
    </row>
    <row r="7651" spans="6:12">
      <c r="F7651" s="198"/>
      <c r="G7651" s="196"/>
      <c r="H7651" s="196"/>
      <c r="I7651" s="196"/>
      <c r="J7651" s="196"/>
      <c r="K7651" s="196"/>
      <c r="L7651" s="197"/>
    </row>
    <row r="7652" spans="6:12">
      <c r="F7652" s="198"/>
      <c r="G7652" s="196"/>
      <c r="H7652" s="196"/>
      <c r="I7652" s="196"/>
      <c r="J7652" s="196"/>
      <c r="K7652" s="196"/>
      <c r="L7652" s="197"/>
    </row>
    <row r="7653" spans="6:12">
      <c r="F7653" s="198"/>
      <c r="G7653" s="196"/>
      <c r="H7653" s="196"/>
      <c r="I7653" s="196"/>
      <c r="J7653" s="196"/>
      <c r="K7653" s="196"/>
      <c r="L7653" s="197"/>
    </row>
    <row r="7654" spans="6:12">
      <c r="F7654" s="198"/>
      <c r="G7654" s="196"/>
      <c r="H7654" s="196"/>
      <c r="I7654" s="196"/>
      <c r="J7654" s="196"/>
      <c r="K7654" s="196"/>
      <c r="L7654" s="197"/>
    </row>
    <row r="7655" spans="6:12">
      <c r="F7655" s="198"/>
      <c r="G7655" s="196"/>
      <c r="H7655" s="196"/>
      <c r="I7655" s="196"/>
      <c r="J7655" s="196"/>
      <c r="K7655" s="196"/>
      <c r="L7655" s="197"/>
    </row>
    <row r="7656" spans="6:12">
      <c r="F7656" s="198"/>
      <c r="G7656" s="196"/>
      <c r="H7656" s="196"/>
      <c r="I7656" s="196"/>
      <c r="J7656" s="196"/>
      <c r="K7656" s="196"/>
      <c r="L7656" s="197"/>
    </row>
    <row r="7657" spans="6:12">
      <c r="F7657" s="198"/>
      <c r="G7657" s="196"/>
      <c r="H7657" s="196"/>
      <c r="I7657" s="196"/>
      <c r="J7657" s="196"/>
      <c r="K7657" s="196"/>
      <c r="L7657" s="197"/>
    </row>
    <row r="7658" spans="6:12">
      <c r="F7658" s="198"/>
      <c r="G7658" s="196"/>
      <c r="H7658" s="196"/>
      <c r="I7658" s="196"/>
      <c r="J7658" s="196"/>
      <c r="K7658" s="196"/>
      <c r="L7658" s="197"/>
    </row>
    <row r="7659" spans="6:12">
      <c r="F7659" s="198"/>
      <c r="G7659" s="196"/>
      <c r="H7659" s="196"/>
      <c r="I7659" s="196"/>
      <c r="J7659" s="196"/>
      <c r="K7659" s="196"/>
      <c r="L7659" s="197"/>
    </row>
    <row r="7660" spans="6:12">
      <c r="F7660" s="198"/>
      <c r="G7660" s="196"/>
      <c r="H7660" s="196"/>
      <c r="I7660" s="196"/>
      <c r="J7660" s="196"/>
      <c r="K7660" s="196"/>
      <c r="L7660" s="197"/>
    </row>
    <row r="7661" spans="6:12">
      <c r="F7661" s="198"/>
      <c r="G7661" s="196"/>
      <c r="H7661" s="196"/>
      <c r="I7661" s="196"/>
      <c r="J7661" s="196"/>
      <c r="K7661" s="196"/>
      <c r="L7661" s="197"/>
    </row>
    <row r="7662" spans="6:12">
      <c r="F7662" s="198"/>
      <c r="G7662" s="196"/>
      <c r="H7662" s="196"/>
      <c r="I7662" s="196"/>
      <c r="J7662" s="196"/>
      <c r="K7662" s="196"/>
      <c r="L7662" s="197"/>
    </row>
    <row r="7663" spans="6:12">
      <c r="F7663" s="198"/>
      <c r="G7663" s="196"/>
      <c r="H7663" s="196"/>
      <c r="I7663" s="196"/>
      <c r="J7663" s="196"/>
      <c r="K7663" s="196"/>
      <c r="L7663" s="197"/>
    </row>
    <row r="7664" spans="6:12">
      <c r="F7664" s="198"/>
      <c r="G7664" s="196"/>
      <c r="H7664" s="196"/>
      <c r="I7664" s="196"/>
      <c r="J7664" s="196"/>
      <c r="K7664" s="196"/>
      <c r="L7664" s="197"/>
    </row>
    <row r="7665" spans="6:12">
      <c r="F7665" s="198"/>
      <c r="G7665" s="196"/>
      <c r="H7665" s="196"/>
      <c r="I7665" s="196"/>
      <c r="J7665" s="196"/>
      <c r="K7665" s="196"/>
      <c r="L7665" s="197"/>
    </row>
    <row r="7666" spans="6:12">
      <c r="F7666" s="198"/>
      <c r="G7666" s="196"/>
      <c r="H7666" s="196"/>
      <c r="I7666" s="196"/>
      <c r="J7666" s="196"/>
      <c r="K7666" s="196"/>
      <c r="L7666" s="197"/>
    </row>
    <row r="7667" spans="6:12">
      <c r="F7667" s="198"/>
      <c r="G7667" s="196"/>
      <c r="H7667" s="196"/>
      <c r="I7667" s="196"/>
      <c r="J7667" s="196"/>
      <c r="K7667" s="196"/>
      <c r="L7667" s="197"/>
    </row>
    <row r="7668" spans="6:12">
      <c r="F7668" s="198"/>
      <c r="G7668" s="196"/>
      <c r="H7668" s="196"/>
      <c r="I7668" s="196"/>
      <c r="J7668" s="196"/>
      <c r="K7668" s="196"/>
      <c r="L7668" s="197"/>
    </row>
    <row r="7669" spans="6:12">
      <c r="F7669" s="198"/>
      <c r="G7669" s="196"/>
      <c r="H7669" s="196"/>
      <c r="I7669" s="196"/>
      <c r="J7669" s="196"/>
      <c r="K7669" s="196"/>
      <c r="L7669" s="197"/>
    </row>
    <row r="7670" spans="6:12">
      <c r="F7670" s="198"/>
      <c r="G7670" s="196"/>
      <c r="H7670" s="196"/>
      <c r="I7670" s="196"/>
      <c r="J7670" s="196"/>
      <c r="K7670" s="196"/>
      <c r="L7670" s="197"/>
    </row>
    <row r="7671" spans="6:12">
      <c r="F7671" s="198"/>
      <c r="G7671" s="196"/>
      <c r="H7671" s="196"/>
      <c r="I7671" s="196"/>
      <c r="J7671" s="196"/>
      <c r="K7671" s="196"/>
      <c r="L7671" s="197"/>
    </row>
    <row r="7672" spans="6:12">
      <c r="F7672" s="198"/>
      <c r="G7672" s="196"/>
      <c r="H7672" s="196"/>
      <c r="I7672" s="196"/>
      <c r="J7672" s="196"/>
      <c r="K7672" s="196"/>
      <c r="L7672" s="197"/>
    </row>
    <row r="7673" spans="6:12">
      <c r="F7673" s="198"/>
      <c r="G7673" s="196"/>
      <c r="H7673" s="196"/>
      <c r="I7673" s="196"/>
      <c r="J7673" s="196"/>
      <c r="K7673" s="196"/>
      <c r="L7673" s="197"/>
    </row>
    <row r="7674" spans="6:12">
      <c r="F7674" s="198"/>
      <c r="G7674" s="196"/>
      <c r="H7674" s="196"/>
      <c r="I7674" s="196"/>
      <c r="J7674" s="196"/>
      <c r="K7674" s="196"/>
      <c r="L7674" s="197"/>
    </row>
    <row r="7675" spans="6:12">
      <c r="F7675" s="198"/>
      <c r="G7675" s="196"/>
      <c r="H7675" s="196"/>
      <c r="I7675" s="196"/>
      <c r="J7675" s="196"/>
      <c r="K7675" s="196"/>
      <c r="L7675" s="197"/>
    </row>
    <row r="7676" spans="6:12">
      <c r="F7676" s="198"/>
      <c r="G7676" s="196"/>
      <c r="H7676" s="196"/>
      <c r="I7676" s="196"/>
      <c r="J7676" s="196"/>
      <c r="K7676" s="196"/>
      <c r="L7676" s="197"/>
    </row>
    <row r="7677" spans="6:12">
      <c r="F7677" s="198"/>
      <c r="G7677" s="196"/>
      <c r="H7677" s="196"/>
      <c r="I7677" s="196"/>
      <c r="J7677" s="196"/>
      <c r="K7677" s="196"/>
      <c r="L7677" s="197"/>
    </row>
    <row r="7678" spans="6:12">
      <c r="F7678" s="198"/>
      <c r="G7678" s="196"/>
      <c r="H7678" s="196"/>
      <c r="I7678" s="196"/>
      <c r="J7678" s="196"/>
      <c r="K7678" s="196"/>
      <c r="L7678" s="197"/>
    </row>
    <row r="7679" spans="6:12">
      <c r="F7679" s="198"/>
      <c r="G7679" s="196"/>
      <c r="H7679" s="196"/>
      <c r="I7679" s="196"/>
      <c r="J7679" s="196"/>
      <c r="K7679" s="196"/>
      <c r="L7679" s="197"/>
    </row>
    <row r="7680" spans="6:12">
      <c r="F7680" s="198"/>
      <c r="G7680" s="196"/>
      <c r="H7680" s="196"/>
      <c r="I7680" s="196"/>
      <c r="J7680" s="196"/>
      <c r="K7680" s="196"/>
      <c r="L7680" s="197"/>
    </row>
    <row r="7681" spans="6:12">
      <c r="F7681" s="198"/>
      <c r="G7681" s="196"/>
      <c r="H7681" s="196"/>
      <c r="I7681" s="196"/>
      <c r="J7681" s="196"/>
      <c r="K7681" s="196"/>
      <c r="L7681" s="197"/>
    </row>
    <row r="7682" spans="6:12">
      <c r="F7682" s="198"/>
      <c r="G7682" s="196"/>
      <c r="H7682" s="196"/>
      <c r="I7682" s="196"/>
      <c r="J7682" s="196"/>
      <c r="K7682" s="196"/>
      <c r="L7682" s="197"/>
    </row>
    <row r="7683" spans="6:12">
      <c r="F7683" s="198"/>
      <c r="G7683" s="196"/>
      <c r="H7683" s="196"/>
      <c r="I7683" s="196"/>
      <c r="J7683" s="196"/>
      <c r="K7683" s="196"/>
      <c r="L7683" s="197"/>
    </row>
    <row r="7684" spans="6:12">
      <c r="F7684" s="198"/>
      <c r="G7684" s="196"/>
      <c r="H7684" s="196"/>
      <c r="I7684" s="196"/>
      <c r="J7684" s="196"/>
      <c r="K7684" s="196"/>
      <c r="L7684" s="197"/>
    </row>
    <row r="7685" spans="6:12">
      <c r="F7685" s="198"/>
      <c r="G7685" s="196"/>
      <c r="H7685" s="196"/>
      <c r="I7685" s="196"/>
      <c r="J7685" s="196"/>
      <c r="K7685" s="196"/>
      <c r="L7685" s="197"/>
    </row>
    <row r="7686" spans="6:12">
      <c r="F7686" s="198"/>
      <c r="G7686" s="196"/>
      <c r="H7686" s="196"/>
      <c r="I7686" s="196"/>
      <c r="J7686" s="196"/>
      <c r="K7686" s="196"/>
      <c r="L7686" s="197"/>
    </row>
    <row r="7687" spans="6:12">
      <c r="F7687" s="198"/>
      <c r="G7687" s="196"/>
      <c r="H7687" s="196"/>
      <c r="I7687" s="196"/>
      <c r="J7687" s="196"/>
      <c r="K7687" s="196"/>
      <c r="L7687" s="197"/>
    </row>
    <row r="7688" spans="6:12">
      <c r="F7688" s="198"/>
      <c r="G7688" s="196"/>
      <c r="H7688" s="196"/>
      <c r="I7688" s="196"/>
      <c r="J7688" s="196"/>
      <c r="K7688" s="196"/>
      <c r="L7688" s="197"/>
    </row>
    <row r="7689" spans="6:12">
      <c r="F7689" s="198"/>
      <c r="G7689" s="196"/>
      <c r="H7689" s="196"/>
      <c r="I7689" s="196"/>
      <c r="J7689" s="196"/>
      <c r="K7689" s="196"/>
      <c r="L7689" s="197"/>
    </row>
    <row r="7690" spans="6:12">
      <c r="F7690" s="198"/>
      <c r="G7690" s="196"/>
      <c r="H7690" s="196"/>
      <c r="I7690" s="196"/>
      <c r="J7690" s="196"/>
      <c r="K7690" s="196"/>
      <c r="L7690" s="197"/>
    </row>
    <row r="7691" spans="6:12">
      <c r="F7691" s="198"/>
      <c r="G7691" s="196"/>
      <c r="H7691" s="196"/>
      <c r="I7691" s="196"/>
      <c r="J7691" s="196"/>
      <c r="K7691" s="196"/>
      <c r="L7691" s="197"/>
    </row>
    <row r="7692" spans="6:12">
      <c r="F7692" s="198"/>
      <c r="G7692" s="196"/>
      <c r="H7692" s="196"/>
      <c r="I7692" s="196"/>
      <c r="J7692" s="196"/>
      <c r="K7692" s="196"/>
      <c r="L7692" s="197"/>
    </row>
    <row r="7693" spans="6:12">
      <c r="F7693" s="198"/>
      <c r="G7693" s="196"/>
      <c r="H7693" s="196"/>
      <c r="I7693" s="196"/>
      <c r="J7693" s="196"/>
      <c r="K7693" s="196"/>
      <c r="L7693" s="197"/>
    </row>
    <row r="7694" spans="6:12">
      <c r="F7694" s="198"/>
      <c r="G7694" s="196"/>
      <c r="H7694" s="196"/>
      <c r="I7694" s="196"/>
      <c r="J7694" s="196"/>
      <c r="K7694" s="196"/>
      <c r="L7694" s="197"/>
    </row>
    <row r="7695" spans="6:12">
      <c r="F7695" s="198"/>
      <c r="G7695" s="196"/>
      <c r="H7695" s="196"/>
      <c r="I7695" s="196"/>
      <c r="J7695" s="196"/>
      <c r="K7695" s="196"/>
      <c r="L7695" s="197"/>
    </row>
    <row r="7696" spans="6:12">
      <c r="F7696" s="198"/>
      <c r="G7696" s="196"/>
      <c r="H7696" s="196"/>
      <c r="I7696" s="196"/>
      <c r="J7696" s="196"/>
      <c r="K7696" s="196"/>
      <c r="L7696" s="197"/>
    </row>
    <row r="7697" spans="6:12">
      <c r="F7697" s="198"/>
      <c r="G7697" s="196"/>
      <c r="H7697" s="196"/>
      <c r="I7697" s="196"/>
      <c r="J7697" s="196"/>
      <c r="K7697" s="196"/>
      <c r="L7697" s="197"/>
    </row>
    <row r="7698" spans="6:12">
      <c r="F7698" s="198"/>
      <c r="G7698" s="196"/>
      <c r="H7698" s="196"/>
      <c r="I7698" s="196"/>
      <c r="J7698" s="196"/>
      <c r="K7698" s="196"/>
      <c r="L7698" s="197"/>
    </row>
    <row r="7699" spans="6:12">
      <c r="F7699" s="198"/>
      <c r="G7699" s="196"/>
      <c r="H7699" s="196"/>
      <c r="I7699" s="196"/>
      <c r="J7699" s="196"/>
      <c r="K7699" s="196"/>
      <c r="L7699" s="197"/>
    </row>
    <row r="7700" spans="6:12">
      <c r="F7700" s="198"/>
      <c r="G7700" s="196"/>
      <c r="H7700" s="196"/>
      <c r="I7700" s="196"/>
      <c r="J7700" s="196"/>
      <c r="K7700" s="196"/>
      <c r="L7700" s="197"/>
    </row>
    <row r="7701" spans="6:12">
      <c r="F7701" s="198"/>
      <c r="G7701" s="196"/>
      <c r="H7701" s="196"/>
      <c r="I7701" s="196"/>
      <c r="J7701" s="196"/>
      <c r="K7701" s="196"/>
      <c r="L7701" s="197"/>
    </row>
    <row r="7702" spans="6:12">
      <c r="F7702" s="198"/>
      <c r="G7702" s="196"/>
      <c r="H7702" s="196"/>
      <c r="I7702" s="196"/>
      <c r="J7702" s="196"/>
      <c r="K7702" s="196"/>
      <c r="L7702" s="197"/>
    </row>
    <row r="7703" spans="6:12">
      <c r="F7703" s="198"/>
      <c r="G7703" s="196"/>
      <c r="H7703" s="196"/>
      <c r="I7703" s="196"/>
      <c r="J7703" s="196"/>
      <c r="K7703" s="196"/>
      <c r="L7703" s="197"/>
    </row>
    <row r="7704" spans="6:12">
      <c r="F7704" s="198"/>
      <c r="G7704" s="196"/>
      <c r="H7704" s="196"/>
      <c r="I7704" s="196"/>
      <c r="J7704" s="196"/>
      <c r="K7704" s="196"/>
      <c r="L7704" s="197"/>
    </row>
    <row r="7705" spans="6:12">
      <c r="F7705" s="198"/>
      <c r="G7705" s="196"/>
      <c r="H7705" s="196"/>
      <c r="I7705" s="196"/>
      <c r="J7705" s="196"/>
      <c r="K7705" s="196"/>
      <c r="L7705" s="197"/>
    </row>
    <row r="7706" spans="6:12">
      <c r="F7706" s="198"/>
      <c r="G7706" s="196"/>
      <c r="H7706" s="196"/>
      <c r="I7706" s="196"/>
      <c r="J7706" s="196"/>
      <c r="K7706" s="196"/>
      <c r="L7706" s="197"/>
    </row>
    <row r="7707" spans="6:12">
      <c r="F7707" s="198"/>
      <c r="G7707" s="196"/>
      <c r="H7707" s="196"/>
      <c r="I7707" s="196"/>
      <c r="J7707" s="196"/>
      <c r="K7707" s="196"/>
      <c r="L7707" s="197"/>
    </row>
    <row r="7708" spans="6:12">
      <c r="F7708" s="198"/>
      <c r="G7708" s="196"/>
      <c r="H7708" s="196"/>
      <c r="I7708" s="196"/>
      <c r="J7708" s="196"/>
      <c r="K7708" s="196"/>
      <c r="L7708" s="197"/>
    </row>
    <row r="7709" spans="6:12">
      <c r="F7709" s="198"/>
      <c r="G7709" s="196"/>
      <c r="H7709" s="196"/>
      <c r="I7709" s="196"/>
      <c r="J7709" s="196"/>
      <c r="K7709" s="196"/>
      <c r="L7709" s="197"/>
    </row>
    <row r="7710" spans="6:12">
      <c r="F7710" s="198"/>
      <c r="G7710" s="196"/>
      <c r="H7710" s="196"/>
      <c r="I7710" s="196"/>
      <c r="J7710" s="196"/>
      <c r="K7710" s="196"/>
      <c r="L7710" s="197"/>
    </row>
    <row r="7711" spans="6:12">
      <c r="F7711" s="198"/>
      <c r="G7711" s="196"/>
      <c r="H7711" s="196"/>
      <c r="I7711" s="196"/>
      <c r="J7711" s="196"/>
      <c r="K7711" s="196"/>
      <c r="L7711" s="197"/>
    </row>
    <row r="7712" spans="6:12">
      <c r="F7712" s="198"/>
      <c r="G7712" s="196"/>
      <c r="H7712" s="196"/>
      <c r="I7712" s="196"/>
      <c r="J7712" s="196"/>
      <c r="K7712" s="196"/>
      <c r="L7712" s="197"/>
    </row>
    <row r="7713" spans="6:12">
      <c r="F7713" s="198"/>
      <c r="G7713" s="196"/>
      <c r="H7713" s="196"/>
      <c r="I7713" s="196"/>
      <c r="J7713" s="196"/>
      <c r="K7713" s="196"/>
      <c r="L7713" s="197"/>
    </row>
    <row r="7714" spans="6:12">
      <c r="F7714" s="198"/>
      <c r="G7714" s="196"/>
      <c r="H7714" s="196"/>
      <c r="I7714" s="196"/>
      <c r="J7714" s="196"/>
      <c r="K7714" s="196"/>
      <c r="L7714" s="197"/>
    </row>
    <row r="7715" spans="6:12">
      <c r="F7715" s="198"/>
      <c r="G7715" s="196"/>
      <c r="H7715" s="196"/>
      <c r="I7715" s="196"/>
      <c r="J7715" s="196"/>
      <c r="K7715" s="196"/>
      <c r="L7715" s="197"/>
    </row>
    <row r="7716" spans="6:12">
      <c r="F7716" s="198"/>
      <c r="G7716" s="196"/>
      <c r="H7716" s="196"/>
      <c r="I7716" s="196"/>
      <c r="J7716" s="196"/>
      <c r="K7716" s="196"/>
      <c r="L7716" s="197"/>
    </row>
    <row r="7717" spans="6:12">
      <c r="F7717" s="198"/>
      <c r="G7717" s="196"/>
      <c r="H7717" s="196"/>
      <c r="I7717" s="196"/>
      <c r="J7717" s="196"/>
      <c r="K7717" s="196"/>
      <c r="L7717" s="197"/>
    </row>
    <row r="7718" spans="6:12">
      <c r="F7718" s="198"/>
      <c r="G7718" s="196"/>
      <c r="H7718" s="196"/>
      <c r="I7718" s="196"/>
      <c r="J7718" s="196"/>
      <c r="K7718" s="196"/>
      <c r="L7718" s="197"/>
    </row>
    <row r="7719" spans="6:12">
      <c r="F7719" s="198"/>
      <c r="G7719" s="196"/>
      <c r="H7719" s="196"/>
      <c r="I7719" s="196"/>
      <c r="J7719" s="196"/>
      <c r="K7719" s="196"/>
      <c r="L7719" s="197"/>
    </row>
    <row r="7720" spans="6:12">
      <c r="F7720" s="198"/>
      <c r="G7720" s="196"/>
      <c r="H7720" s="196"/>
      <c r="I7720" s="196"/>
      <c r="J7720" s="196"/>
      <c r="K7720" s="196"/>
      <c r="L7720" s="197"/>
    </row>
    <row r="7721" spans="6:12">
      <c r="F7721" s="198"/>
      <c r="G7721" s="196"/>
      <c r="H7721" s="196"/>
      <c r="I7721" s="196"/>
      <c r="J7721" s="196"/>
      <c r="K7721" s="196"/>
      <c r="L7721" s="197"/>
    </row>
    <row r="7722" spans="6:12">
      <c r="F7722" s="198"/>
      <c r="G7722" s="196"/>
      <c r="H7722" s="196"/>
      <c r="I7722" s="196"/>
      <c r="J7722" s="196"/>
      <c r="K7722" s="196"/>
      <c r="L7722" s="197"/>
    </row>
    <row r="7723" spans="6:12">
      <c r="F7723" s="198"/>
      <c r="G7723" s="196"/>
      <c r="H7723" s="196"/>
      <c r="I7723" s="196"/>
      <c r="J7723" s="196"/>
      <c r="K7723" s="196"/>
      <c r="L7723" s="197"/>
    </row>
    <row r="7724" spans="6:12">
      <c r="F7724" s="198"/>
      <c r="G7724" s="196"/>
      <c r="H7724" s="196"/>
      <c r="I7724" s="196"/>
      <c r="J7724" s="196"/>
      <c r="K7724" s="196"/>
      <c r="L7724" s="197"/>
    </row>
    <row r="7725" spans="6:12">
      <c r="F7725" s="198"/>
      <c r="G7725" s="196"/>
      <c r="H7725" s="196"/>
      <c r="I7725" s="196"/>
      <c r="J7725" s="196"/>
      <c r="K7725" s="196"/>
      <c r="L7725" s="197"/>
    </row>
    <row r="7726" spans="6:12">
      <c r="F7726" s="198"/>
      <c r="G7726" s="196"/>
      <c r="H7726" s="196"/>
      <c r="I7726" s="196"/>
      <c r="J7726" s="196"/>
      <c r="K7726" s="196"/>
      <c r="L7726" s="197"/>
    </row>
    <row r="7727" spans="6:12">
      <c r="F7727" s="198"/>
      <c r="G7727" s="196"/>
      <c r="H7727" s="196"/>
      <c r="I7727" s="196"/>
      <c r="J7727" s="196"/>
      <c r="K7727" s="196"/>
      <c r="L7727" s="197"/>
    </row>
    <row r="7728" spans="6:12">
      <c r="F7728" s="198"/>
      <c r="G7728" s="196"/>
      <c r="H7728" s="196"/>
      <c r="I7728" s="196"/>
      <c r="J7728" s="196"/>
      <c r="K7728" s="196"/>
      <c r="L7728" s="197"/>
    </row>
    <row r="7729" spans="6:12">
      <c r="F7729" s="198"/>
      <c r="G7729" s="196"/>
      <c r="H7729" s="196"/>
      <c r="I7729" s="196"/>
      <c r="J7729" s="196"/>
      <c r="K7729" s="196"/>
      <c r="L7729" s="197"/>
    </row>
    <row r="7730" spans="6:12">
      <c r="F7730" s="198"/>
      <c r="G7730" s="196"/>
      <c r="H7730" s="196"/>
      <c r="I7730" s="196"/>
      <c r="J7730" s="196"/>
      <c r="K7730" s="196"/>
      <c r="L7730" s="197"/>
    </row>
    <row r="7731" spans="6:12">
      <c r="F7731" s="198"/>
      <c r="G7731" s="196"/>
      <c r="H7731" s="196"/>
      <c r="I7731" s="196"/>
      <c r="J7731" s="196"/>
      <c r="K7731" s="196"/>
      <c r="L7731" s="197"/>
    </row>
    <row r="7732" spans="6:12">
      <c r="F7732" s="198"/>
      <c r="G7732" s="196"/>
      <c r="H7732" s="196"/>
      <c r="I7732" s="196"/>
      <c r="J7732" s="196"/>
      <c r="K7732" s="196"/>
      <c r="L7732" s="197"/>
    </row>
    <row r="7733" spans="6:12">
      <c r="F7733" s="198"/>
      <c r="G7733" s="196"/>
      <c r="H7733" s="196"/>
      <c r="I7733" s="196"/>
      <c r="J7733" s="196"/>
      <c r="K7733" s="196"/>
      <c r="L7733" s="197"/>
    </row>
    <row r="7734" spans="6:12">
      <c r="F7734" s="198"/>
      <c r="G7734" s="196"/>
      <c r="H7734" s="196"/>
      <c r="I7734" s="196"/>
      <c r="J7734" s="196"/>
      <c r="K7734" s="196"/>
      <c r="L7734" s="197"/>
    </row>
    <row r="7735" spans="6:12">
      <c r="F7735" s="198"/>
      <c r="G7735" s="196"/>
      <c r="H7735" s="196"/>
      <c r="I7735" s="196"/>
      <c r="J7735" s="196"/>
      <c r="K7735" s="196"/>
      <c r="L7735" s="197"/>
    </row>
    <row r="7736" spans="6:12">
      <c r="F7736" s="198"/>
      <c r="G7736" s="196"/>
      <c r="H7736" s="196"/>
      <c r="I7736" s="196"/>
      <c r="J7736" s="196"/>
      <c r="K7736" s="196"/>
      <c r="L7736" s="197"/>
    </row>
    <row r="7737" spans="6:12">
      <c r="F7737" s="198"/>
      <c r="G7737" s="196"/>
      <c r="H7737" s="196"/>
      <c r="I7737" s="196"/>
      <c r="J7737" s="196"/>
      <c r="K7737" s="196"/>
      <c r="L7737" s="197"/>
    </row>
    <row r="7738" spans="6:12">
      <c r="F7738" s="198"/>
      <c r="G7738" s="196"/>
      <c r="H7738" s="196"/>
      <c r="I7738" s="196"/>
      <c r="J7738" s="196"/>
      <c r="K7738" s="196"/>
      <c r="L7738" s="197"/>
    </row>
    <row r="7739" spans="6:12">
      <c r="F7739" s="198"/>
      <c r="G7739" s="196"/>
      <c r="H7739" s="196"/>
      <c r="I7739" s="196"/>
      <c r="J7739" s="196"/>
      <c r="K7739" s="196"/>
      <c r="L7739" s="197"/>
    </row>
    <row r="7740" spans="6:12">
      <c r="F7740" s="198"/>
      <c r="G7740" s="196"/>
      <c r="H7740" s="196"/>
      <c r="I7740" s="196"/>
      <c r="J7740" s="196"/>
      <c r="K7740" s="196"/>
      <c r="L7740" s="197"/>
    </row>
    <row r="7741" spans="6:12">
      <c r="F7741" s="198"/>
      <c r="G7741" s="196"/>
      <c r="H7741" s="196"/>
      <c r="I7741" s="196"/>
      <c r="J7741" s="196"/>
      <c r="K7741" s="196"/>
      <c r="L7741" s="197"/>
    </row>
    <row r="7742" spans="6:12">
      <c r="F7742" s="198"/>
      <c r="G7742" s="196"/>
      <c r="H7742" s="196"/>
      <c r="I7742" s="196"/>
      <c r="J7742" s="196"/>
      <c r="K7742" s="196"/>
      <c r="L7742" s="197"/>
    </row>
    <row r="7743" spans="6:12">
      <c r="F7743" s="198"/>
      <c r="G7743" s="196"/>
      <c r="H7743" s="196"/>
      <c r="I7743" s="196"/>
      <c r="J7743" s="196"/>
      <c r="K7743" s="196"/>
      <c r="L7743" s="197"/>
    </row>
    <row r="7744" spans="6:12">
      <c r="F7744" s="198"/>
      <c r="G7744" s="196"/>
      <c r="H7744" s="196"/>
      <c r="I7744" s="196"/>
      <c r="J7744" s="196"/>
      <c r="K7744" s="196"/>
      <c r="L7744" s="197"/>
    </row>
    <row r="7745" spans="6:12">
      <c r="F7745" s="198"/>
      <c r="G7745" s="196"/>
      <c r="H7745" s="196"/>
      <c r="I7745" s="196"/>
      <c r="J7745" s="196"/>
      <c r="K7745" s="196"/>
      <c r="L7745" s="197"/>
    </row>
    <row r="7746" spans="6:12">
      <c r="F7746" s="198"/>
      <c r="G7746" s="196"/>
      <c r="H7746" s="196"/>
      <c r="I7746" s="196"/>
      <c r="J7746" s="196"/>
      <c r="K7746" s="196"/>
      <c r="L7746" s="197"/>
    </row>
    <row r="7747" spans="6:12">
      <c r="F7747" s="198"/>
      <c r="G7747" s="196"/>
      <c r="H7747" s="196"/>
      <c r="I7747" s="196"/>
      <c r="J7747" s="196"/>
      <c r="K7747" s="196"/>
      <c r="L7747" s="197"/>
    </row>
    <row r="7748" spans="6:12">
      <c r="F7748" s="198"/>
      <c r="G7748" s="196"/>
      <c r="H7748" s="196"/>
      <c r="I7748" s="196"/>
      <c r="J7748" s="196"/>
      <c r="K7748" s="196"/>
      <c r="L7748" s="197"/>
    </row>
    <row r="7749" spans="6:12">
      <c r="F7749" s="198"/>
      <c r="G7749" s="196"/>
      <c r="H7749" s="196"/>
      <c r="I7749" s="196"/>
      <c r="J7749" s="196"/>
      <c r="K7749" s="196"/>
      <c r="L7749" s="197"/>
    </row>
    <row r="7750" spans="6:12">
      <c r="F7750" s="198"/>
      <c r="G7750" s="196"/>
      <c r="H7750" s="196"/>
      <c r="I7750" s="196"/>
      <c r="J7750" s="196"/>
      <c r="K7750" s="196"/>
      <c r="L7750" s="197"/>
    </row>
    <row r="7751" spans="6:12">
      <c r="F7751" s="198"/>
      <c r="G7751" s="196"/>
      <c r="H7751" s="196"/>
      <c r="I7751" s="196"/>
      <c r="J7751" s="196"/>
      <c r="K7751" s="196"/>
      <c r="L7751" s="197"/>
    </row>
    <row r="7752" spans="6:12">
      <c r="F7752" s="198"/>
      <c r="G7752" s="196"/>
      <c r="H7752" s="196"/>
      <c r="I7752" s="196"/>
      <c r="J7752" s="196"/>
      <c r="K7752" s="196"/>
      <c r="L7752" s="197"/>
    </row>
    <row r="7753" spans="6:12">
      <c r="F7753" s="198"/>
      <c r="G7753" s="196"/>
      <c r="H7753" s="196"/>
      <c r="I7753" s="196"/>
      <c r="J7753" s="196"/>
      <c r="K7753" s="196"/>
      <c r="L7753" s="197"/>
    </row>
    <row r="7754" spans="6:12">
      <c r="F7754" s="198"/>
      <c r="G7754" s="196"/>
      <c r="H7754" s="196"/>
      <c r="I7754" s="196"/>
      <c r="J7754" s="196"/>
      <c r="K7754" s="196"/>
      <c r="L7754" s="197"/>
    </row>
    <row r="7755" spans="6:12">
      <c r="F7755" s="198"/>
      <c r="G7755" s="196"/>
      <c r="H7755" s="196"/>
      <c r="I7755" s="196"/>
      <c r="J7755" s="196"/>
      <c r="K7755" s="196"/>
      <c r="L7755" s="197"/>
    </row>
    <row r="7756" spans="6:12">
      <c r="F7756" s="198"/>
      <c r="G7756" s="196"/>
      <c r="H7756" s="196"/>
      <c r="I7756" s="196"/>
      <c r="J7756" s="196"/>
      <c r="K7756" s="196"/>
      <c r="L7756" s="197"/>
    </row>
    <row r="7757" spans="6:12">
      <c r="F7757" s="198"/>
      <c r="G7757" s="196"/>
      <c r="H7757" s="196"/>
      <c r="I7757" s="196"/>
      <c r="J7757" s="196"/>
      <c r="K7757" s="196"/>
      <c r="L7757" s="197"/>
    </row>
    <row r="7758" spans="6:12">
      <c r="F7758" s="198"/>
      <c r="G7758" s="196"/>
      <c r="H7758" s="196"/>
      <c r="I7758" s="196"/>
      <c r="J7758" s="196"/>
      <c r="K7758" s="196"/>
      <c r="L7758" s="197"/>
    </row>
    <row r="7759" spans="6:12">
      <c r="F7759" s="198"/>
      <c r="G7759" s="196"/>
      <c r="H7759" s="196"/>
      <c r="I7759" s="196"/>
      <c r="J7759" s="196"/>
      <c r="K7759" s="196"/>
      <c r="L7759" s="197"/>
    </row>
    <row r="7760" spans="6:12">
      <c r="F7760" s="198"/>
      <c r="G7760" s="196"/>
      <c r="H7760" s="196"/>
      <c r="I7760" s="196"/>
      <c r="J7760" s="196"/>
      <c r="K7760" s="196"/>
      <c r="L7760" s="197"/>
    </row>
    <row r="7761" spans="6:12">
      <c r="F7761" s="198"/>
      <c r="G7761" s="196"/>
      <c r="H7761" s="196"/>
      <c r="I7761" s="196"/>
      <c r="J7761" s="196"/>
      <c r="K7761" s="196"/>
      <c r="L7761" s="197"/>
    </row>
    <row r="7762" spans="6:12">
      <c r="F7762" s="198"/>
      <c r="G7762" s="196"/>
      <c r="H7762" s="196"/>
      <c r="I7762" s="196"/>
      <c r="J7762" s="196"/>
      <c r="K7762" s="196"/>
      <c r="L7762" s="197"/>
    </row>
    <row r="7763" spans="6:12">
      <c r="F7763" s="198"/>
      <c r="G7763" s="196"/>
      <c r="H7763" s="196"/>
      <c r="I7763" s="196"/>
      <c r="J7763" s="196"/>
      <c r="K7763" s="196"/>
      <c r="L7763" s="197"/>
    </row>
    <row r="7764" spans="6:12">
      <c r="F7764" s="198"/>
      <c r="G7764" s="196"/>
      <c r="H7764" s="196"/>
      <c r="I7764" s="196"/>
      <c r="J7764" s="196"/>
      <c r="K7764" s="196"/>
      <c r="L7764" s="197"/>
    </row>
    <row r="7765" spans="6:12">
      <c r="F7765" s="198"/>
      <c r="G7765" s="196"/>
      <c r="H7765" s="196"/>
      <c r="I7765" s="196"/>
      <c r="J7765" s="196"/>
      <c r="K7765" s="196"/>
      <c r="L7765" s="197"/>
    </row>
    <row r="7766" spans="6:12">
      <c r="F7766" s="198"/>
      <c r="G7766" s="196"/>
      <c r="H7766" s="196"/>
      <c r="I7766" s="196"/>
      <c r="J7766" s="196"/>
      <c r="K7766" s="196"/>
      <c r="L7766" s="197"/>
    </row>
    <row r="7767" spans="6:12">
      <c r="F7767" s="198"/>
      <c r="G7767" s="196"/>
      <c r="H7767" s="196"/>
      <c r="I7767" s="196"/>
      <c r="J7767" s="196"/>
      <c r="K7767" s="196"/>
      <c r="L7767" s="197"/>
    </row>
    <row r="7768" spans="6:12">
      <c r="F7768" s="198"/>
      <c r="G7768" s="196"/>
      <c r="H7768" s="196"/>
      <c r="I7768" s="196"/>
      <c r="J7768" s="196"/>
      <c r="K7768" s="196"/>
      <c r="L7768" s="197"/>
    </row>
    <row r="7769" spans="6:12">
      <c r="F7769" s="198"/>
      <c r="G7769" s="196"/>
      <c r="H7769" s="196"/>
      <c r="I7769" s="196"/>
      <c r="J7769" s="196"/>
      <c r="K7769" s="196"/>
      <c r="L7769" s="197"/>
    </row>
    <row r="7770" spans="6:12">
      <c r="F7770" s="198"/>
      <c r="G7770" s="196"/>
      <c r="H7770" s="196"/>
      <c r="I7770" s="196"/>
      <c r="J7770" s="196"/>
      <c r="K7770" s="196"/>
      <c r="L7770" s="197"/>
    </row>
    <row r="7771" spans="6:12">
      <c r="F7771" s="198"/>
      <c r="G7771" s="196"/>
      <c r="H7771" s="196"/>
      <c r="I7771" s="196"/>
      <c r="J7771" s="196"/>
      <c r="K7771" s="196"/>
      <c r="L7771" s="197"/>
    </row>
    <row r="7772" spans="6:12">
      <c r="F7772" s="198"/>
      <c r="G7772" s="196"/>
      <c r="H7772" s="196"/>
      <c r="I7772" s="196"/>
      <c r="J7772" s="196"/>
      <c r="K7772" s="196"/>
      <c r="L7772" s="197"/>
    </row>
    <row r="7773" spans="6:12">
      <c r="F7773" s="198"/>
      <c r="G7773" s="196"/>
      <c r="H7773" s="196"/>
      <c r="I7773" s="196"/>
      <c r="J7773" s="196"/>
      <c r="K7773" s="196"/>
      <c r="L7773" s="197"/>
    </row>
    <row r="7774" spans="6:12">
      <c r="F7774" s="198"/>
      <c r="G7774" s="196"/>
      <c r="H7774" s="196"/>
      <c r="I7774" s="196"/>
      <c r="J7774" s="196"/>
      <c r="K7774" s="196"/>
      <c r="L7774" s="197"/>
    </row>
    <row r="7775" spans="6:12">
      <c r="F7775" s="198"/>
      <c r="G7775" s="196"/>
      <c r="H7775" s="196"/>
      <c r="I7775" s="196"/>
      <c r="J7775" s="196"/>
      <c r="K7775" s="196"/>
      <c r="L7775" s="197"/>
    </row>
    <row r="7776" spans="6:12">
      <c r="F7776" s="198"/>
      <c r="G7776" s="196"/>
      <c r="H7776" s="196"/>
      <c r="I7776" s="196"/>
      <c r="J7776" s="196"/>
      <c r="K7776" s="196"/>
      <c r="L7776" s="197"/>
    </row>
    <row r="7777" spans="6:12">
      <c r="F7777" s="198"/>
      <c r="G7777" s="196"/>
      <c r="H7777" s="196"/>
      <c r="I7777" s="196"/>
      <c r="J7777" s="196"/>
      <c r="K7777" s="196"/>
      <c r="L7777" s="197"/>
    </row>
    <row r="7778" spans="6:12">
      <c r="F7778" s="198"/>
      <c r="G7778" s="196"/>
      <c r="H7778" s="196"/>
      <c r="I7778" s="196"/>
      <c r="J7778" s="196"/>
      <c r="K7778" s="196"/>
      <c r="L7778" s="197"/>
    </row>
    <row r="7779" spans="6:12">
      <c r="F7779" s="198"/>
      <c r="G7779" s="196"/>
      <c r="H7779" s="196"/>
      <c r="I7779" s="196"/>
      <c r="J7779" s="196"/>
      <c r="K7779" s="196"/>
      <c r="L7779" s="197"/>
    </row>
    <row r="7780" spans="6:12">
      <c r="F7780" s="198"/>
      <c r="G7780" s="196"/>
      <c r="H7780" s="196"/>
      <c r="I7780" s="196"/>
      <c r="J7780" s="196"/>
      <c r="K7780" s="196"/>
      <c r="L7780" s="197"/>
    </row>
    <row r="7781" spans="6:12">
      <c r="F7781" s="198"/>
      <c r="G7781" s="196"/>
      <c r="H7781" s="196"/>
      <c r="I7781" s="196"/>
      <c r="J7781" s="196"/>
      <c r="K7781" s="196"/>
      <c r="L7781" s="197"/>
    </row>
    <row r="7782" spans="6:12">
      <c r="F7782" s="198"/>
      <c r="G7782" s="196"/>
      <c r="H7782" s="196"/>
      <c r="I7782" s="196"/>
      <c r="J7782" s="196"/>
      <c r="K7782" s="196"/>
      <c r="L7782" s="197"/>
    </row>
    <row r="7783" spans="6:12">
      <c r="F7783" s="198"/>
      <c r="G7783" s="196"/>
      <c r="H7783" s="196"/>
      <c r="I7783" s="196"/>
      <c r="J7783" s="196"/>
      <c r="K7783" s="196"/>
      <c r="L7783" s="197"/>
    </row>
    <row r="7784" spans="6:12">
      <c r="F7784" s="198"/>
      <c r="G7784" s="196"/>
      <c r="H7784" s="196"/>
      <c r="I7784" s="196"/>
      <c r="J7784" s="196"/>
      <c r="K7784" s="196"/>
      <c r="L7784" s="197"/>
    </row>
    <row r="7785" spans="6:12">
      <c r="F7785" s="198"/>
      <c r="G7785" s="196"/>
      <c r="H7785" s="196"/>
      <c r="I7785" s="196"/>
      <c r="J7785" s="196"/>
      <c r="K7785" s="196"/>
      <c r="L7785" s="197"/>
    </row>
    <row r="7786" spans="6:12">
      <c r="F7786" s="198"/>
      <c r="G7786" s="196"/>
      <c r="H7786" s="196"/>
      <c r="I7786" s="196"/>
      <c r="J7786" s="196"/>
      <c r="K7786" s="196"/>
      <c r="L7786" s="197"/>
    </row>
    <row r="7787" spans="6:12">
      <c r="F7787" s="198"/>
      <c r="G7787" s="196"/>
      <c r="H7787" s="196"/>
      <c r="I7787" s="196"/>
      <c r="J7787" s="196"/>
      <c r="K7787" s="196"/>
      <c r="L7787" s="197"/>
    </row>
    <row r="7788" spans="6:12">
      <c r="F7788" s="198"/>
      <c r="G7788" s="196"/>
      <c r="H7788" s="196"/>
      <c r="I7788" s="196"/>
      <c r="J7788" s="196"/>
      <c r="K7788" s="196"/>
      <c r="L7788" s="197"/>
    </row>
    <row r="7789" spans="6:12">
      <c r="F7789" s="198"/>
      <c r="G7789" s="196"/>
      <c r="H7789" s="196"/>
      <c r="I7789" s="196"/>
      <c r="J7789" s="196"/>
      <c r="K7789" s="196"/>
      <c r="L7789" s="197"/>
    </row>
    <row r="7790" spans="6:12">
      <c r="F7790" s="198"/>
      <c r="G7790" s="196"/>
      <c r="H7790" s="196"/>
      <c r="I7790" s="196"/>
      <c r="J7790" s="196"/>
      <c r="K7790" s="196"/>
      <c r="L7790" s="197"/>
    </row>
    <row r="7791" spans="6:12">
      <c r="F7791" s="198"/>
      <c r="G7791" s="196"/>
      <c r="H7791" s="196"/>
      <c r="I7791" s="196"/>
      <c r="J7791" s="196"/>
      <c r="K7791" s="196"/>
      <c r="L7791" s="197"/>
    </row>
    <row r="7792" spans="6:12">
      <c r="F7792" s="198"/>
      <c r="G7792" s="196"/>
      <c r="H7792" s="196"/>
      <c r="I7792" s="196"/>
      <c r="J7792" s="196"/>
      <c r="K7792" s="196"/>
      <c r="L7792" s="197"/>
    </row>
    <row r="7793" spans="6:12">
      <c r="F7793" s="198"/>
      <c r="G7793" s="196"/>
      <c r="H7793" s="196"/>
      <c r="I7793" s="196"/>
      <c r="J7793" s="196"/>
      <c r="K7793" s="196"/>
      <c r="L7793" s="197"/>
    </row>
    <row r="7794" spans="6:12">
      <c r="F7794" s="198"/>
      <c r="G7794" s="196"/>
      <c r="H7794" s="196"/>
      <c r="I7794" s="196"/>
      <c r="J7794" s="196"/>
      <c r="K7794" s="196"/>
      <c r="L7794" s="197"/>
    </row>
    <row r="7795" spans="6:12">
      <c r="F7795" s="198"/>
      <c r="G7795" s="196"/>
      <c r="H7795" s="196"/>
      <c r="I7795" s="196"/>
      <c r="J7795" s="196"/>
      <c r="K7795" s="196"/>
      <c r="L7795" s="197"/>
    </row>
    <row r="7796" spans="6:12">
      <c r="F7796" s="198"/>
      <c r="G7796" s="196"/>
      <c r="H7796" s="196"/>
      <c r="I7796" s="196"/>
      <c r="J7796" s="196"/>
      <c r="K7796" s="196"/>
      <c r="L7796" s="197"/>
    </row>
    <row r="7797" spans="6:12">
      <c r="F7797" s="198"/>
      <c r="G7797" s="196"/>
      <c r="H7797" s="196"/>
      <c r="I7797" s="196"/>
      <c r="J7797" s="196"/>
      <c r="K7797" s="196"/>
      <c r="L7797" s="197"/>
    </row>
    <row r="7798" spans="6:12">
      <c r="F7798" s="198"/>
      <c r="G7798" s="196"/>
      <c r="H7798" s="196"/>
      <c r="I7798" s="196"/>
      <c r="J7798" s="196"/>
      <c r="K7798" s="196"/>
      <c r="L7798" s="197"/>
    </row>
    <row r="7799" spans="6:12">
      <c r="F7799" s="198"/>
      <c r="G7799" s="196"/>
      <c r="H7799" s="196"/>
      <c r="I7799" s="196"/>
      <c r="J7799" s="196"/>
      <c r="K7799" s="196"/>
      <c r="L7799" s="197"/>
    </row>
    <row r="7800" spans="6:12">
      <c r="F7800" s="198"/>
      <c r="G7800" s="196"/>
      <c r="H7800" s="196"/>
      <c r="I7800" s="196"/>
      <c r="J7800" s="196"/>
      <c r="K7800" s="196"/>
      <c r="L7800" s="197"/>
    </row>
    <row r="7801" spans="6:12">
      <c r="F7801" s="198"/>
      <c r="G7801" s="196"/>
      <c r="H7801" s="196"/>
      <c r="I7801" s="196"/>
      <c r="J7801" s="196"/>
      <c r="K7801" s="196"/>
      <c r="L7801" s="197"/>
    </row>
    <row r="7802" spans="6:12">
      <c r="F7802" s="198"/>
      <c r="G7802" s="196"/>
      <c r="H7802" s="196"/>
      <c r="I7802" s="196"/>
      <c r="J7802" s="196"/>
      <c r="K7802" s="196"/>
      <c r="L7802" s="197"/>
    </row>
    <row r="7803" spans="6:12">
      <c r="F7803" s="198"/>
      <c r="G7803" s="196"/>
      <c r="H7803" s="196"/>
      <c r="I7803" s="196"/>
      <c r="J7803" s="196"/>
      <c r="K7803" s="196"/>
      <c r="L7803" s="197"/>
    </row>
    <row r="7804" spans="6:12">
      <c r="F7804" s="198"/>
      <c r="G7804" s="196"/>
      <c r="H7804" s="196"/>
      <c r="I7804" s="196"/>
      <c r="J7804" s="196"/>
      <c r="K7804" s="196"/>
      <c r="L7804" s="197"/>
    </row>
    <row r="7805" spans="6:12">
      <c r="F7805" s="198"/>
      <c r="G7805" s="196"/>
      <c r="H7805" s="196"/>
      <c r="I7805" s="196"/>
      <c r="J7805" s="196"/>
      <c r="K7805" s="196"/>
      <c r="L7805" s="197"/>
    </row>
    <row r="7806" spans="6:12">
      <c r="F7806" s="198"/>
      <c r="G7806" s="196"/>
      <c r="H7806" s="196"/>
      <c r="I7806" s="196"/>
      <c r="J7806" s="196"/>
      <c r="K7806" s="196"/>
      <c r="L7806" s="197"/>
    </row>
    <row r="7807" spans="6:12">
      <c r="F7807" s="198"/>
      <c r="G7807" s="196"/>
      <c r="H7807" s="196"/>
      <c r="I7807" s="196"/>
      <c r="J7807" s="196"/>
      <c r="K7807" s="196"/>
      <c r="L7807" s="197"/>
    </row>
    <row r="7808" spans="6:12">
      <c r="F7808" s="198"/>
      <c r="G7808" s="196"/>
      <c r="H7808" s="196"/>
      <c r="I7808" s="196"/>
      <c r="J7808" s="196"/>
      <c r="K7808" s="196"/>
      <c r="L7808" s="197"/>
    </row>
    <row r="7809" spans="6:12">
      <c r="F7809" s="198"/>
      <c r="G7809" s="196"/>
      <c r="H7809" s="196"/>
      <c r="I7809" s="196"/>
      <c r="J7809" s="196"/>
      <c r="K7809" s="196"/>
      <c r="L7809" s="197"/>
    </row>
    <row r="7810" spans="6:12">
      <c r="F7810" s="198"/>
      <c r="G7810" s="196"/>
      <c r="H7810" s="196"/>
      <c r="I7810" s="196"/>
      <c r="J7810" s="196"/>
      <c r="K7810" s="196"/>
      <c r="L7810" s="197"/>
    </row>
    <row r="7811" spans="6:12">
      <c r="F7811" s="198"/>
      <c r="G7811" s="196"/>
      <c r="H7811" s="196"/>
      <c r="I7811" s="196"/>
      <c r="J7811" s="196"/>
      <c r="K7811" s="196"/>
      <c r="L7811" s="197"/>
    </row>
    <row r="7812" spans="6:12">
      <c r="F7812" s="198"/>
      <c r="G7812" s="196"/>
      <c r="H7812" s="196"/>
      <c r="I7812" s="196"/>
      <c r="J7812" s="196"/>
      <c r="K7812" s="196"/>
      <c r="L7812" s="197"/>
    </row>
    <row r="7813" spans="6:12">
      <c r="F7813" s="198"/>
      <c r="G7813" s="196"/>
      <c r="H7813" s="196"/>
      <c r="I7813" s="196"/>
      <c r="J7813" s="196"/>
      <c r="K7813" s="196"/>
      <c r="L7813" s="197"/>
    </row>
    <row r="7814" spans="6:12">
      <c r="F7814" s="198"/>
      <c r="G7814" s="196"/>
      <c r="H7814" s="196"/>
      <c r="I7814" s="196"/>
      <c r="J7814" s="196"/>
      <c r="K7814" s="196"/>
      <c r="L7814" s="197"/>
    </row>
    <row r="7815" spans="6:12">
      <c r="F7815" s="198"/>
      <c r="G7815" s="196"/>
      <c r="H7815" s="196"/>
      <c r="I7815" s="196"/>
      <c r="J7815" s="196"/>
      <c r="K7815" s="196"/>
      <c r="L7815" s="197"/>
    </row>
    <row r="7816" spans="6:12">
      <c r="F7816" s="198"/>
      <c r="G7816" s="196"/>
      <c r="H7816" s="196"/>
      <c r="I7816" s="196"/>
      <c r="J7816" s="196"/>
      <c r="K7816" s="196"/>
      <c r="L7816" s="197"/>
    </row>
    <row r="7817" spans="6:12">
      <c r="F7817" s="198"/>
      <c r="G7817" s="196"/>
      <c r="H7817" s="196"/>
      <c r="I7817" s="196"/>
      <c r="J7817" s="196"/>
      <c r="K7817" s="196"/>
      <c r="L7817" s="197"/>
    </row>
    <row r="7818" spans="6:12">
      <c r="F7818" s="198"/>
      <c r="G7818" s="196"/>
      <c r="H7818" s="196"/>
      <c r="I7818" s="196"/>
      <c r="J7818" s="196"/>
      <c r="K7818" s="196"/>
      <c r="L7818" s="197"/>
    </row>
    <row r="7819" spans="6:12">
      <c r="F7819" s="198"/>
      <c r="G7819" s="196"/>
      <c r="H7819" s="196"/>
      <c r="I7819" s="196"/>
      <c r="J7819" s="196"/>
      <c r="K7819" s="196"/>
      <c r="L7819" s="197"/>
    </row>
    <row r="7820" spans="6:12">
      <c r="F7820" s="198"/>
      <c r="G7820" s="196"/>
      <c r="H7820" s="196"/>
      <c r="I7820" s="196"/>
      <c r="J7820" s="196"/>
      <c r="K7820" s="196"/>
      <c r="L7820" s="197"/>
    </row>
    <row r="7821" spans="6:12">
      <c r="F7821" s="198"/>
      <c r="G7821" s="196"/>
      <c r="H7821" s="196"/>
      <c r="I7821" s="196"/>
      <c r="J7821" s="196"/>
      <c r="K7821" s="196"/>
      <c r="L7821" s="197"/>
    </row>
    <row r="7822" spans="6:12">
      <c r="F7822" s="198"/>
      <c r="G7822" s="196"/>
      <c r="H7822" s="196"/>
      <c r="I7822" s="196"/>
      <c r="J7822" s="196"/>
      <c r="K7822" s="196"/>
      <c r="L7822" s="197"/>
    </row>
    <row r="7823" spans="6:12">
      <c r="F7823" s="198"/>
      <c r="G7823" s="196"/>
      <c r="H7823" s="196"/>
      <c r="I7823" s="196"/>
      <c r="J7823" s="196"/>
      <c r="K7823" s="196"/>
      <c r="L7823" s="197"/>
    </row>
    <row r="7824" spans="6:12">
      <c r="F7824" s="198"/>
      <c r="G7824" s="196"/>
      <c r="H7824" s="196"/>
      <c r="I7824" s="196"/>
      <c r="J7824" s="196"/>
      <c r="K7824" s="196"/>
      <c r="L7824" s="197"/>
    </row>
    <row r="7825" spans="6:12">
      <c r="F7825" s="198"/>
      <c r="G7825" s="196"/>
      <c r="H7825" s="196"/>
      <c r="I7825" s="196"/>
      <c r="J7825" s="196"/>
      <c r="K7825" s="196"/>
      <c r="L7825" s="197"/>
    </row>
    <row r="7826" spans="6:12">
      <c r="F7826" s="198"/>
      <c r="G7826" s="196"/>
      <c r="H7826" s="196"/>
      <c r="I7826" s="196"/>
      <c r="J7826" s="196"/>
      <c r="K7826" s="196"/>
      <c r="L7826" s="197"/>
    </row>
    <row r="7827" spans="6:12">
      <c r="F7827" s="198"/>
      <c r="G7827" s="196"/>
      <c r="H7827" s="196"/>
      <c r="I7827" s="196"/>
      <c r="J7827" s="196"/>
      <c r="K7827" s="196"/>
      <c r="L7827" s="197"/>
    </row>
    <row r="7828" spans="6:12">
      <c r="F7828" s="198"/>
      <c r="G7828" s="196"/>
      <c r="H7828" s="196"/>
      <c r="I7828" s="196"/>
      <c r="J7828" s="196"/>
      <c r="K7828" s="196"/>
      <c r="L7828" s="197"/>
    </row>
    <row r="7829" spans="6:12">
      <c r="F7829" s="198"/>
      <c r="G7829" s="196"/>
      <c r="H7829" s="196"/>
      <c r="I7829" s="196"/>
      <c r="J7829" s="196"/>
      <c r="K7829" s="196"/>
      <c r="L7829" s="197"/>
    </row>
    <row r="7830" spans="6:12">
      <c r="F7830" s="198"/>
      <c r="G7830" s="196"/>
      <c r="H7830" s="196"/>
      <c r="I7830" s="196"/>
      <c r="J7830" s="196"/>
      <c r="K7830" s="196"/>
      <c r="L7830" s="197"/>
    </row>
    <row r="7831" spans="6:12">
      <c r="F7831" s="198"/>
      <c r="G7831" s="196"/>
      <c r="H7831" s="196"/>
      <c r="I7831" s="196"/>
      <c r="J7831" s="196"/>
      <c r="K7831" s="196"/>
      <c r="L7831" s="197"/>
    </row>
    <row r="7832" spans="6:12">
      <c r="F7832" s="198"/>
      <c r="G7832" s="196"/>
      <c r="H7832" s="196"/>
      <c r="I7832" s="196"/>
      <c r="J7832" s="196"/>
      <c r="K7832" s="196"/>
      <c r="L7832" s="197"/>
    </row>
    <row r="7833" spans="6:12">
      <c r="F7833" s="198"/>
      <c r="G7833" s="196"/>
      <c r="H7833" s="196"/>
      <c r="I7833" s="196"/>
      <c r="J7833" s="196"/>
      <c r="K7833" s="196"/>
      <c r="L7833" s="197"/>
    </row>
    <row r="7834" spans="6:12">
      <c r="F7834" s="198"/>
      <c r="G7834" s="196"/>
      <c r="H7834" s="196"/>
      <c r="I7834" s="196"/>
      <c r="J7834" s="196"/>
      <c r="K7834" s="196"/>
      <c r="L7834" s="197"/>
    </row>
    <row r="7835" spans="6:12">
      <c r="F7835" s="198"/>
      <c r="G7835" s="196"/>
      <c r="H7835" s="196"/>
      <c r="I7835" s="196"/>
      <c r="J7835" s="196"/>
      <c r="K7835" s="196"/>
      <c r="L7835" s="197"/>
    </row>
    <row r="7836" spans="6:12">
      <c r="F7836" s="198"/>
      <c r="G7836" s="196"/>
      <c r="H7836" s="196"/>
      <c r="I7836" s="196"/>
      <c r="J7836" s="196"/>
      <c r="K7836" s="196"/>
      <c r="L7836" s="197"/>
    </row>
    <row r="7837" spans="6:12">
      <c r="F7837" s="198"/>
      <c r="G7837" s="196"/>
      <c r="H7837" s="196"/>
      <c r="I7837" s="196"/>
      <c r="J7837" s="196"/>
      <c r="K7837" s="196"/>
      <c r="L7837" s="197"/>
    </row>
    <row r="7838" spans="6:12">
      <c r="F7838" s="198"/>
      <c r="G7838" s="196"/>
      <c r="H7838" s="196"/>
      <c r="I7838" s="196"/>
      <c r="J7838" s="196"/>
      <c r="K7838" s="196"/>
      <c r="L7838" s="197"/>
    </row>
    <row r="7839" spans="6:12">
      <c r="F7839" s="198"/>
      <c r="G7839" s="196"/>
      <c r="H7839" s="196"/>
      <c r="I7839" s="196"/>
      <c r="J7839" s="196"/>
      <c r="K7839" s="196"/>
      <c r="L7839" s="197"/>
    </row>
    <row r="7840" spans="6:12">
      <c r="F7840" s="198"/>
      <c r="G7840" s="196"/>
      <c r="H7840" s="196"/>
      <c r="I7840" s="196"/>
      <c r="J7840" s="196"/>
      <c r="K7840" s="196"/>
      <c r="L7840" s="197"/>
    </row>
    <row r="7841" spans="6:12">
      <c r="F7841" s="198"/>
      <c r="G7841" s="196"/>
      <c r="H7841" s="196"/>
      <c r="I7841" s="196"/>
      <c r="J7841" s="196"/>
      <c r="K7841" s="196"/>
      <c r="L7841" s="197"/>
    </row>
    <row r="7842" spans="6:12">
      <c r="F7842" s="198"/>
      <c r="G7842" s="196"/>
      <c r="H7842" s="196"/>
      <c r="I7842" s="196"/>
      <c r="J7842" s="196"/>
      <c r="K7842" s="196"/>
      <c r="L7842" s="197"/>
    </row>
    <row r="7843" spans="6:12">
      <c r="F7843" s="198"/>
      <c r="G7843" s="196"/>
      <c r="H7843" s="196"/>
      <c r="I7843" s="196"/>
      <c r="J7843" s="196"/>
      <c r="K7843" s="196"/>
      <c r="L7843" s="197"/>
    </row>
    <row r="7844" spans="6:12">
      <c r="F7844" s="198"/>
      <c r="G7844" s="196"/>
      <c r="H7844" s="196"/>
      <c r="I7844" s="196"/>
      <c r="J7844" s="196"/>
      <c r="K7844" s="196"/>
      <c r="L7844" s="197"/>
    </row>
    <row r="7845" spans="6:12">
      <c r="F7845" s="198"/>
      <c r="G7845" s="196"/>
      <c r="H7845" s="196"/>
      <c r="I7845" s="196"/>
      <c r="J7845" s="196"/>
      <c r="K7845" s="196"/>
      <c r="L7845" s="197"/>
    </row>
    <row r="7846" spans="6:12">
      <c r="F7846" s="198"/>
      <c r="G7846" s="196"/>
      <c r="H7846" s="196"/>
      <c r="I7846" s="196"/>
      <c r="J7846" s="196"/>
      <c r="K7846" s="196"/>
      <c r="L7846" s="197"/>
    </row>
    <row r="7847" spans="6:12">
      <c r="F7847" s="198"/>
      <c r="G7847" s="196"/>
      <c r="H7847" s="196"/>
      <c r="I7847" s="196"/>
      <c r="J7847" s="196"/>
      <c r="K7847" s="196"/>
      <c r="L7847" s="197"/>
    </row>
    <row r="7848" spans="6:12">
      <c r="F7848" s="198"/>
      <c r="G7848" s="196"/>
      <c r="H7848" s="196"/>
      <c r="I7848" s="196"/>
      <c r="J7848" s="196"/>
      <c r="K7848" s="196"/>
      <c r="L7848" s="197"/>
    </row>
    <row r="7849" spans="6:12">
      <c r="F7849" s="198"/>
      <c r="G7849" s="196"/>
      <c r="H7849" s="196"/>
      <c r="I7849" s="196"/>
      <c r="J7849" s="196"/>
      <c r="K7849" s="196"/>
      <c r="L7849" s="197"/>
    </row>
    <row r="7850" spans="6:12">
      <c r="F7850" s="198"/>
      <c r="G7850" s="196"/>
      <c r="H7850" s="196"/>
      <c r="I7850" s="196"/>
      <c r="J7850" s="196"/>
      <c r="K7850" s="196"/>
      <c r="L7850" s="197"/>
    </row>
    <row r="7851" spans="6:12">
      <c r="F7851" s="198"/>
      <c r="G7851" s="196"/>
      <c r="H7851" s="196"/>
      <c r="I7851" s="196"/>
      <c r="J7851" s="196"/>
      <c r="K7851" s="196"/>
      <c r="L7851" s="197"/>
    </row>
    <row r="7852" spans="6:12">
      <c r="F7852" s="198"/>
      <c r="G7852" s="196"/>
      <c r="H7852" s="196"/>
      <c r="I7852" s="196"/>
      <c r="J7852" s="196"/>
      <c r="K7852" s="196"/>
      <c r="L7852" s="197"/>
    </row>
    <row r="7853" spans="6:12">
      <c r="F7853" s="198"/>
      <c r="G7853" s="196"/>
      <c r="H7853" s="196"/>
      <c r="I7853" s="196"/>
      <c r="J7853" s="196"/>
      <c r="K7853" s="196"/>
      <c r="L7853" s="197"/>
    </row>
    <row r="7854" spans="6:12">
      <c r="F7854" s="198"/>
      <c r="G7854" s="196"/>
      <c r="H7854" s="196"/>
      <c r="I7854" s="196"/>
      <c r="J7854" s="196"/>
      <c r="K7854" s="196"/>
      <c r="L7854" s="197"/>
    </row>
    <row r="7855" spans="6:12">
      <c r="F7855" s="198"/>
      <c r="G7855" s="196"/>
      <c r="H7855" s="196"/>
      <c r="I7855" s="196"/>
      <c r="J7855" s="196"/>
      <c r="K7855" s="196"/>
      <c r="L7855" s="197"/>
    </row>
    <row r="7856" spans="6:12">
      <c r="F7856" s="198"/>
      <c r="G7856" s="196"/>
      <c r="H7856" s="196"/>
      <c r="I7856" s="196"/>
      <c r="J7856" s="196"/>
      <c r="K7856" s="196"/>
      <c r="L7856" s="197"/>
    </row>
    <row r="7857" spans="6:12">
      <c r="F7857" s="198"/>
      <c r="G7857" s="196"/>
      <c r="H7857" s="196"/>
      <c r="I7857" s="196"/>
      <c r="J7857" s="196"/>
      <c r="K7857" s="196"/>
      <c r="L7857" s="197"/>
    </row>
    <row r="7858" spans="6:12">
      <c r="F7858" s="198"/>
      <c r="G7858" s="196"/>
      <c r="H7858" s="196"/>
      <c r="I7858" s="196"/>
      <c r="J7858" s="196"/>
      <c r="K7858" s="196"/>
      <c r="L7858" s="197"/>
    </row>
    <row r="7859" spans="6:12">
      <c r="F7859" s="198"/>
      <c r="G7859" s="196"/>
      <c r="H7859" s="196"/>
      <c r="I7859" s="196"/>
      <c r="J7859" s="196"/>
      <c r="K7859" s="196"/>
      <c r="L7859" s="197"/>
    </row>
    <row r="7860" spans="6:12">
      <c r="F7860" s="198"/>
      <c r="G7860" s="196"/>
      <c r="H7860" s="196"/>
      <c r="I7860" s="196"/>
      <c r="J7860" s="196"/>
      <c r="K7860" s="196"/>
      <c r="L7860" s="197"/>
    </row>
    <row r="7861" spans="6:12">
      <c r="F7861" s="198"/>
      <c r="G7861" s="196"/>
      <c r="H7861" s="196"/>
      <c r="I7861" s="196"/>
      <c r="J7861" s="196"/>
      <c r="K7861" s="196"/>
      <c r="L7861" s="197"/>
    </row>
    <row r="7862" spans="6:12">
      <c r="F7862" s="198"/>
      <c r="G7862" s="196"/>
      <c r="H7862" s="196"/>
      <c r="I7862" s="196"/>
      <c r="J7862" s="196"/>
      <c r="K7862" s="196"/>
      <c r="L7862" s="197"/>
    </row>
    <row r="7863" spans="6:12">
      <c r="F7863" s="198"/>
      <c r="G7863" s="196"/>
      <c r="H7863" s="196"/>
      <c r="I7863" s="196"/>
      <c r="J7863" s="196"/>
      <c r="K7863" s="196"/>
      <c r="L7863" s="197"/>
    </row>
    <row r="7864" spans="6:12">
      <c r="F7864" s="198"/>
      <c r="G7864" s="196"/>
      <c r="H7864" s="196"/>
      <c r="I7864" s="196"/>
      <c r="J7864" s="196"/>
      <c r="K7864" s="196"/>
      <c r="L7864" s="197"/>
    </row>
    <row r="7865" spans="6:12">
      <c r="F7865" s="198"/>
      <c r="G7865" s="196"/>
      <c r="H7865" s="196"/>
      <c r="I7865" s="196"/>
      <c r="J7865" s="196"/>
      <c r="K7865" s="196"/>
      <c r="L7865" s="197"/>
    </row>
    <row r="7866" spans="6:12">
      <c r="F7866" s="198"/>
      <c r="G7866" s="196"/>
      <c r="H7866" s="196"/>
      <c r="I7866" s="196"/>
      <c r="J7866" s="196"/>
      <c r="K7866" s="196"/>
      <c r="L7866" s="197"/>
    </row>
    <row r="7867" spans="6:12">
      <c r="F7867" s="198"/>
      <c r="G7867" s="196"/>
      <c r="H7867" s="196"/>
      <c r="I7867" s="196"/>
      <c r="J7867" s="196"/>
      <c r="K7867" s="196"/>
      <c r="L7867" s="197"/>
    </row>
    <row r="7868" spans="6:12">
      <c r="F7868" s="198"/>
      <c r="G7868" s="196"/>
      <c r="H7868" s="196"/>
      <c r="I7868" s="196"/>
      <c r="J7868" s="196"/>
      <c r="K7868" s="196"/>
      <c r="L7868" s="197"/>
    </row>
    <row r="7869" spans="6:12">
      <c r="F7869" s="198"/>
      <c r="G7869" s="196"/>
      <c r="H7869" s="196"/>
      <c r="I7869" s="196"/>
      <c r="J7869" s="196"/>
      <c r="K7869" s="196"/>
      <c r="L7869" s="197"/>
    </row>
    <row r="7870" spans="6:12">
      <c r="F7870" s="198"/>
      <c r="G7870" s="196"/>
      <c r="H7870" s="196"/>
      <c r="I7870" s="196"/>
      <c r="J7870" s="196"/>
      <c r="K7870" s="196"/>
      <c r="L7870" s="197"/>
    </row>
    <row r="7871" spans="6:12">
      <c r="F7871" s="198"/>
      <c r="G7871" s="196"/>
      <c r="H7871" s="196"/>
      <c r="I7871" s="196"/>
      <c r="J7871" s="196"/>
      <c r="K7871" s="196"/>
      <c r="L7871" s="197"/>
    </row>
    <row r="7872" spans="6:12">
      <c r="F7872" s="198"/>
      <c r="G7872" s="196"/>
      <c r="H7872" s="196"/>
      <c r="I7872" s="196"/>
      <c r="J7872" s="196"/>
      <c r="K7872" s="196"/>
      <c r="L7872" s="197"/>
    </row>
    <row r="7873" spans="6:12">
      <c r="F7873" s="198"/>
      <c r="G7873" s="196"/>
      <c r="H7873" s="196"/>
      <c r="I7873" s="196"/>
      <c r="J7873" s="196"/>
      <c r="K7873" s="196"/>
      <c r="L7873" s="197"/>
    </row>
    <row r="7874" spans="6:12">
      <c r="F7874" s="198"/>
      <c r="G7874" s="196"/>
      <c r="H7874" s="196"/>
      <c r="I7874" s="196"/>
      <c r="J7874" s="196"/>
      <c r="K7874" s="196"/>
      <c r="L7874" s="197"/>
    </row>
    <row r="7875" spans="6:12">
      <c r="F7875" s="198"/>
      <c r="G7875" s="196"/>
      <c r="H7875" s="196"/>
      <c r="I7875" s="196"/>
      <c r="J7875" s="196"/>
      <c r="K7875" s="196"/>
      <c r="L7875" s="197"/>
    </row>
    <row r="7876" spans="6:12">
      <c r="F7876" s="198"/>
      <c r="G7876" s="196"/>
      <c r="H7876" s="196"/>
      <c r="I7876" s="196"/>
      <c r="J7876" s="196"/>
      <c r="K7876" s="196"/>
      <c r="L7876" s="197"/>
    </row>
    <row r="7877" spans="6:12">
      <c r="F7877" s="198"/>
      <c r="G7877" s="196"/>
      <c r="H7877" s="196"/>
      <c r="I7877" s="196"/>
      <c r="J7877" s="196"/>
      <c r="K7877" s="196"/>
      <c r="L7877" s="197"/>
    </row>
    <row r="7878" spans="6:12">
      <c r="F7878" s="198"/>
      <c r="G7878" s="196"/>
      <c r="H7878" s="196"/>
      <c r="I7878" s="196"/>
      <c r="J7878" s="196"/>
      <c r="K7878" s="196"/>
      <c r="L7878" s="197"/>
    </row>
    <row r="7879" spans="6:12">
      <c r="F7879" s="198"/>
      <c r="G7879" s="196"/>
      <c r="H7879" s="196"/>
      <c r="I7879" s="196"/>
      <c r="J7879" s="196"/>
      <c r="K7879" s="196"/>
      <c r="L7879" s="197"/>
    </row>
    <row r="7880" spans="6:12">
      <c r="F7880" s="198"/>
      <c r="G7880" s="196"/>
      <c r="H7880" s="196"/>
      <c r="I7880" s="196"/>
      <c r="J7880" s="196"/>
      <c r="K7880" s="196"/>
      <c r="L7880" s="197"/>
    </row>
    <row r="7881" spans="6:12">
      <c r="F7881" s="198"/>
      <c r="G7881" s="196"/>
      <c r="H7881" s="196"/>
      <c r="I7881" s="196"/>
      <c r="J7881" s="196"/>
      <c r="K7881" s="196"/>
      <c r="L7881" s="197"/>
    </row>
    <row r="7882" spans="6:12">
      <c r="F7882" s="198"/>
      <c r="G7882" s="196"/>
      <c r="H7882" s="196"/>
      <c r="I7882" s="196"/>
      <c r="J7882" s="196"/>
      <c r="K7882" s="196"/>
      <c r="L7882" s="197"/>
    </row>
    <row r="7883" spans="6:12">
      <c r="F7883" s="198"/>
      <c r="G7883" s="196"/>
      <c r="H7883" s="196"/>
      <c r="I7883" s="196"/>
      <c r="J7883" s="196"/>
      <c r="K7883" s="196"/>
      <c r="L7883" s="197"/>
    </row>
    <row r="7884" spans="6:12">
      <c r="F7884" s="198"/>
      <c r="G7884" s="196"/>
      <c r="H7884" s="196"/>
      <c r="I7884" s="196"/>
      <c r="J7884" s="196"/>
      <c r="K7884" s="196"/>
      <c r="L7884" s="197"/>
    </row>
    <row r="7885" spans="6:12">
      <c r="F7885" s="198"/>
      <c r="G7885" s="196"/>
      <c r="H7885" s="196"/>
      <c r="I7885" s="196"/>
      <c r="J7885" s="196"/>
      <c r="K7885" s="196"/>
      <c r="L7885" s="197"/>
    </row>
    <row r="7886" spans="6:12">
      <c r="F7886" s="198"/>
      <c r="G7886" s="196"/>
      <c r="H7886" s="196"/>
      <c r="I7886" s="196"/>
      <c r="J7886" s="196"/>
      <c r="K7886" s="196"/>
      <c r="L7886" s="197"/>
    </row>
    <row r="7887" spans="6:12">
      <c r="F7887" s="198"/>
      <c r="G7887" s="196"/>
      <c r="H7887" s="196"/>
      <c r="I7887" s="196"/>
      <c r="J7887" s="196"/>
      <c r="K7887" s="196"/>
      <c r="L7887" s="197"/>
    </row>
    <row r="7888" spans="6:12">
      <c r="F7888" s="198"/>
      <c r="G7888" s="196"/>
      <c r="H7888" s="196"/>
      <c r="I7888" s="196"/>
      <c r="J7888" s="196"/>
      <c r="K7888" s="196"/>
      <c r="L7888" s="197"/>
    </row>
    <row r="7889" spans="6:12">
      <c r="F7889" s="198"/>
      <c r="G7889" s="196"/>
      <c r="H7889" s="196"/>
      <c r="I7889" s="196"/>
      <c r="J7889" s="196"/>
      <c r="K7889" s="196"/>
      <c r="L7889" s="197"/>
    </row>
    <row r="7890" spans="6:12">
      <c r="F7890" s="198"/>
      <c r="G7890" s="196"/>
      <c r="H7890" s="196"/>
      <c r="I7890" s="196"/>
      <c r="J7890" s="196"/>
      <c r="K7890" s="196"/>
      <c r="L7890" s="197"/>
    </row>
    <row r="7891" spans="6:12">
      <c r="F7891" s="198"/>
      <c r="G7891" s="196"/>
      <c r="H7891" s="196"/>
      <c r="I7891" s="196"/>
      <c r="J7891" s="196"/>
      <c r="K7891" s="196"/>
      <c r="L7891" s="197"/>
    </row>
    <row r="7892" spans="6:12">
      <c r="F7892" s="198"/>
      <c r="G7892" s="196"/>
      <c r="H7892" s="196"/>
      <c r="I7892" s="196"/>
      <c r="J7892" s="196"/>
      <c r="K7892" s="196"/>
      <c r="L7892" s="197"/>
    </row>
    <row r="7893" spans="6:12">
      <c r="F7893" s="198"/>
      <c r="G7893" s="196"/>
      <c r="H7893" s="196"/>
      <c r="I7893" s="196"/>
      <c r="J7893" s="196"/>
      <c r="K7893" s="196"/>
      <c r="L7893" s="197"/>
    </row>
    <row r="7894" spans="6:12">
      <c r="F7894" s="198"/>
      <c r="G7894" s="196"/>
      <c r="H7894" s="196"/>
      <c r="I7894" s="196"/>
      <c r="J7894" s="196"/>
      <c r="K7894" s="196"/>
      <c r="L7894" s="197"/>
    </row>
    <row r="7895" spans="6:12">
      <c r="F7895" s="198"/>
      <c r="G7895" s="196"/>
      <c r="H7895" s="196"/>
      <c r="I7895" s="196"/>
      <c r="J7895" s="196"/>
      <c r="K7895" s="196"/>
      <c r="L7895" s="197"/>
    </row>
    <row r="7896" spans="6:12">
      <c r="F7896" s="198"/>
      <c r="G7896" s="196"/>
      <c r="H7896" s="196"/>
      <c r="I7896" s="196"/>
      <c r="J7896" s="196"/>
      <c r="K7896" s="196"/>
      <c r="L7896" s="197"/>
    </row>
    <row r="7897" spans="6:12">
      <c r="F7897" s="198"/>
      <c r="G7897" s="196"/>
      <c r="H7897" s="196"/>
      <c r="I7897" s="196"/>
      <c r="J7897" s="196"/>
      <c r="K7897" s="196"/>
      <c r="L7897" s="197"/>
    </row>
    <row r="7898" spans="6:12">
      <c r="F7898" s="198"/>
      <c r="G7898" s="196"/>
      <c r="H7898" s="196"/>
      <c r="I7898" s="196"/>
      <c r="J7898" s="196"/>
      <c r="K7898" s="196"/>
      <c r="L7898" s="197"/>
    </row>
    <row r="7899" spans="6:12">
      <c r="F7899" s="198"/>
      <c r="G7899" s="196"/>
      <c r="H7899" s="196"/>
      <c r="I7899" s="196"/>
      <c r="J7899" s="196"/>
      <c r="K7899" s="196"/>
      <c r="L7899" s="197"/>
    </row>
    <row r="7900" spans="6:12">
      <c r="F7900" s="198"/>
      <c r="G7900" s="196"/>
      <c r="H7900" s="196"/>
      <c r="I7900" s="196"/>
      <c r="J7900" s="196"/>
      <c r="K7900" s="196"/>
      <c r="L7900" s="197"/>
    </row>
    <row r="7901" spans="6:12">
      <c r="F7901" s="198"/>
      <c r="G7901" s="196"/>
      <c r="H7901" s="196"/>
      <c r="I7901" s="196"/>
      <c r="J7901" s="196"/>
      <c r="K7901" s="196"/>
      <c r="L7901" s="197"/>
    </row>
    <row r="7902" spans="6:12">
      <c r="F7902" s="198"/>
      <c r="G7902" s="196"/>
      <c r="H7902" s="196"/>
      <c r="I7902" s="196"/>
      <c r="J7902" s="196"/>
      <c r="K7902" s="196"/>
      <c r="L7902" s="197"/>
    </row>
    <row r="7903" spans="6:12">
      <c r="F7903" s="198"/>
      <c r="G7903" s="196"/>
      <c r="H7903" s="196"/>
      <c r="I7903" s="196"/>
      <c r="J7903" s="196"/>
      <c r="K7903" s="196"/>
      <c r="L7903" s="197"/>
    </row>
    <row r="7904" spans="6:12">
      <c r="F7904" s="198"/>
      <c r="G7904" s="196"/>
      <c r="H7904" s="196"/>
      <c r="I7904" s="196"/>
      <c r="J7904" s="196"/>
      <c r="K7904" s="196"/>
      <c r="L7904" s="197"/>
    </row>
    <row r="7905" spans="6:12">
      <c r="F7905" s="198"/>
      <c r="G7905" s="196"/>
      <c r="H7905" s="196"/>
      <c r="I7905" s="196"/>
      <c r="J7905" s="196"/>
      <c r="K7905" s="196"/>
      <c r="L7905" s="197"/>
    </row>
    <row r="7906" spans="6:12">
      <c r="F7906" s="198"/>
      <c r="G7906" s="196"/>
      <c r="H7906" s="196"/>
      <c r="I7906" s="196"/>
      <c r="J7906" s="196"/>
      <c r="K7906" s="196"/>
      <c r="L7906" s="197"/>
    </row>
    <row r="7907" spans="6:12">
      <c r="F7907" s="198"/>
      <c r="G7907" s="196"/>
      <c r="H7907" s="196"/>
      <c r="I7907" s="196"/>
      <c r="J7907" s="196"/>
      <c r="K7907" s="196"/>
      <c r="L7907" s="197"/>
    </row>
    <row r="7908" spans="6:12">
      <c r="F7908" s="198"/>
      <c r="G7908" s="196"/>
      <c r="H7908" s="196"/>
      <c r="I7908" s="196"/>
      <c r="J7908" s="196"/>
      <c r="K7908" s="196"/>
      <c r="L7908" s="197"/>
    </row>
    <row r="7909" spans="6:12">
      <c r="F7909" s="198"/>
      <c r="G7909" s="196"/>
      <c r="H7909" s="196"/>
      <c r="I7909" s="196"/>
      <c r="J7909" s="196"/>
      <c r="K7909" s="196"/>
      <c r="L7909" s="197"/>
    </row>
    <row r="7910" spans="6:12">
      <c r="F7910" s="198"/>
      <c r="G7910" s="196"/>
      <c r="H7910" s="196"/>
      <c r="I7910" s="196"/>
      <c r="J7910" s="196"/>
      <c r="K7910" s="196"/>
      <c r="L7910" s="197"/>
    </row>
    <row r="7911" spans="6:12">
      <c r="F7911" s="198"/>
      <c r="G7911" s="196"/>
      <c r="H7911" s="196"/>
      <c r="I7911" s="196"/>
      <c r="J7911" s="196"/>
      <c r="K7911" s="196"/>
      <c r="L7911" s="197"/>
    </row>
    <row r="7912" spans="6:12">
      <c r="F7912" s="198"/>
      <c r="G7912" s="196"/>
      <c r="H7912" s="196"/>
      <c r="I7912" s="196"/>
      <c r="J7912" s="196"/>
      <c r="K7912" s="196"/>
      <c r="L7912" s="197"/>
    </row>
    <row r="7913" spans="6:12">
      <c r="F7913" s="198"/>
      <c r="G7913" s="196"/>
      <c r="H7913" s="196"/>
      <c r="I7913" s="196"/>
      <c r="J7913" s="196"/>
      <c r="K7913" s="196"/>
      <c r="L7913" s="197"/>
    </row>
    <row r="7914" spans="6:12">
      <c r="F7914" s="198"/>
      <c r="G7914" s="196"/>
      <c r="H7914" s="196"/>
      <c r="I7914" s="196"/>
      <c r="J7914" s="196"/>
      <c r="K7914" s="196"/>
      <c r="L7914" s="197"/>
    </row>
    <row r="7915" spans="6:12">
      <c r="F7915" s="198"/>
      <c r="G7915" s="196"/>
      <c r="H7915" s="196"/>
      <c r="I7915" s="196"/>
      <c r="J7915" s="196"/>
      <c r="K7915" s="196"/>
      <c r="L7915" s="197"/>
    </row>
    <row r="7916" spans="6:12">
      <c r="F7916" s="198"/>
      <c r="G7916" s="196"/>
      <c r="H7916" s="196"/>
      <c r="I7916" s="196"/>
      <c r="J7916" s="196"/>
      <c r="K7916" s="196"/>
      <c r="L7916" s="197"/>
    </row>
    <row r="7917" spans="6:12">
      <c r="F7917" s="198"/>
      <c r="G7917" s="196"/>
      <c r="H7917" s="196"/>
      <c r="I7917" s="196"/>
      <c r="J7917" s="196"/>
      <c r="K7917" s="196"/>
      <c r="L7917" s="197"/>
    </row>
    <row r="7918" spans="6:12">
      <c r="F7918" s="198"/>
      <c r="G7918" s="196"/>
      <c r="H7918" s="196"/>
      <c r="I7918" s="196"/>
      <c r="J7918" s="196"/>
      <c r="K7918" s="196"/>
      <c r="L7918" s="197"/>
    </row>
    <row r="7919" spans="6:12">
      <c r="F7919" s="198"/>
      <c r="G7919" s="196"/>
      <c r="H7919" s="196"/>
      <c r="I7919" s="196"/>
      <c r="J7919" s="196"/>
      <c r="K7919" s="196"/>
      <c r="L7919" s="197"/>
    </row>
    <row r="7920" spans="6:12">
      <c r="F7920" s="198"/>
      <c r="G7920" s="196"/>
      <c r="H7920" s="196"/>
      <c r="I7920" s="196"/>
      <c r="J7920" s="196"/>
      <c r="K7920" s="196"/>
      <c r="L7920" s="197"/>
    </row>
    <row r="7921" spans="6:12">
      <c r="F7921" s="198"/>
      <c r="G7921" s="196"/>
      <c r="H7921" s="196"/>
      <c r="I7921" s="196"/>
      <c r="J7921" s="196"/>
      <c r="K7921" s="196"/>
      <c r="L7921" s="197"/>
    </row>
    <row r="7922" spans="6:12">
      <c r="F7922" s="198"/>
      <c r="G7922" s="196"/>
      <c r="H7922" s="196"/>
      <c r="I7922" s="196"/>
      <c r="J7922" s="196"/>
      <c r="K7922" s="196"/>
      <c r="L7922" s="197"/>
    </row>
    <row r="7923" spans="6:12">
      <c r="F7923" s="198"/>
      <c r="G7923" s="196"/>
      <c r="H7923" s="196"/>
      <c r="I7923" s="196"/>
      <c r="J7923" s="196"/>
      <c r="K7923" s="196"/>
      <c r="L7923" s="197"/>
    </row>
    <row r="7924" spans="6:12">
      <c r="F7924" s="198"/>
      <c r="G7924" s="196"/>
      <c r="H7924" s="196"/>
      <c r="I7924" s="196"/>
      <c r="J7924" s="196"/>
      <c r="K7924" s="196"/>
      <c r="L7924" s="197"/>
    </row>
    <row r="7925" spans="6:12">
      <c r="F7925" s="198"/>
      <c r="G7925" s="196"/>
      <c r="H7925" s="196"/>
      <c r="I7925" s="196"/>
      <c r="J7925" s="196"/>
      <c r="K7925" s="196"/>
      <c r="L7925" s="197"/>
    </row>
    <row r="7926" spans="6:12">
      <c r="F7926" s="198"/>
      <c r="G7926" s="196"/>
      <c r="H7926" s="196"/>
      <c r="I7926" s="196"/>
      <c r="J7926" s="196"/>
      <c r="K7926" s="196"/>
      <c r="L7926" s="197"/>
    </row>
    <row r="7927" spans="6:12">
      <c r="F7927" s="198"/>
      <c r="G7927" s="196"/>
      <c r="H7927" s="196"/>
      <c r="I7927" s="196"/>
      <c r="J7927" s="196"/>
      <c r="K7927" s="196"/>
      <c r="L7927" s="197"/>
    </row>
    <row r="7928" spans="6:12">
      <c r="F7928" s="198"/>
      <c r="G7928" s="196"/>
      <c r="H7928" s="196"/>
      <c r="I7928" s="196"/>
      <c r="J7928" s="196"/>
      <c r="K7928" s="196"/>
      <c r="L7928" s="197"/>
    </row>
    <row r="7929" spans="6:12">
      <c r="F7929" s="198"/>
      <c r="G7929" s="196"/>
      <c r="H7929" s="196"/>
      <c r="I7929" s="196"/>
      <c r="J7929" s="196"/>
      <c r="K7929" s="196"/>
      <c r="L7929" s="197"/>
    </row>
    <row r="7930" spans="6:12">
      <c r="F7930" s="198"/>
      <c r="G7930" s="196"/>
      <c r="H7930" s="196"/>
      <c r="I7930" s="196"/>
      <c r="J7930" s="196"/>
      <c r="K7930" s="196"/>
      <c r="L7930" s="197"/>
    </row>
    <row r="7931" spans="6:12">
      <c r="F7931" s="198"/>
      <c r="G7931" s="196"/>
      <c r="H7931" s="196"/>
      <c r="I7931" s="196"/>
      <c r="J7931" s="196"/>
      <c r="K7931" s="196"/>
      <c r="L7931" s="197"/>
    </row>
    <row r="7932" spans="6:12">
      <c r="F7932" s="198"/>
      <c r="G7932" s="196"/>
      <c r="H7932" s="196"/>
      <c r="I7932" s="196"/>
      <c r="J7932" s="196"/>
      <c r="K7932" s="196"/>
      <c r="L7932" s="197"/>
    </row>
    <row r="7933" spans="6:12">
      <c r="F7933" s="198"/>
      <c r="G7933" s="196"/>
      <c r="H7933" s="196"/>
      <c r="I7933" s="196"/>
      <c r="J7933" s="196"/>
      <c r="K7933" s="196"/>
      <c r="L7933" s="197"/>
    </row>
    <row r="7934" spans="6:12">
      <c r="F7934" s="198"/>
      <c r="G7934" s="196"/>
      <c r="H7934" s="196"/>
      <c r="I7934" s="196"/>
      <c r="J7934" s="196"/>
      <c r="K7934" s="196"/>
      <c r="L7934" s="197"/>
    </row>
    <row r="7935" spans="6:12">
      <c r="F7935" s="198"/>
      <c r="G7935" s="196"/>
      <c r="H7935" s="196"/>
      <c r="I7935" s="196"/>
      <c r="J7935" s="196"/>
      <c r="K7935" s="196"/>
      <c r="L7935" s="197"/>
    </row>
    <row r="7936" spans="6:12">
      <c r="F7936" s="198"/>
      <c r="G7936" s="196"/>
      <c r="H7936" s="196"/>
      <c r="I7936" s="196"/>
      <c r="J7936" s="196"/>
      <c r="K7936" s="196"/>
      <c r="L7936" s="197"/>
    </row>
    <row r="7937" spans="6:12">
      <c r="F7937" s="198"/>
      <c r="G7937" s="196"/>
      <c r="H7937" s="196"/>
      <c r="I7937" s="196"/>
      <c r="J7937" s="196"/>
      <c r="K7937" s="196"/>
      <c r="L7937" s="197"/>
    </row>
    <row r="7938" spans="6:12">
      <c r="F7938" s="198"/>
      <c r="G7938" s="196"/>
      <c r="H7938" s="196"/>
      <c r="I7938" s="196"/>
      <c r="J7938" s="196"/>
      <c r="K7938" s="196"/>
      <c r="L7938" s="197"/>
    </row>
    <row r="7939" spans="6:12">
      <c r="F7939" s="198"/>
      <c r="G7939" s="196"/>
      <c r="H7939" s="196"/>
      <c r="I7939" s="196"/>
      <c r="J7939" s="196"/>
      <c r="K7939" s="196"/>
      <c r="L7939" s="197"/>
    </row>
    <row r="7940" spans="6:12">
      <c r="F7940" s="198"/>
      <c r="G7940" s="196"/>
      <c r="H7940" s="196"/>
      <c r="I7940" s="196"/>
      <c r="J7940" s="196"/>
      <c r="K7940" s="196"/>
      <c r="L7940" s="197"/>
    </row>
    <row r="7941" spans="6:12">
      <c r="F7941" s="198"/>
      <c r="G7941" s="196"/>
      <c r="H7941" s="196"/>
      <c r="I7941" s="196"/>
      <c r="J7941" s="196"/>
      <c r="K7941" s="196"/>
      <c r="L7941" s="197"/>
    </row>
    <row r="7942" spans="6:12">
      <c r="F7942" s="198"/>
      <c r="G7942" s="196"/>
      <c r="H7942" s="196"/>
      <c r="I7942" s="196"/>
      <c r="J7942" s="196"/>
      <c r="K7942" s="196"/>
      <c r="L7942" s="197"/>
    </row>
    <row r="7943" spans="6:12">
      <c r="F7943" s="198"/>
      <c r="G7943" s="196"/>
      <c r="H7943" s="196"/>
      <c r="I7943" s="196"/>
      <c r="J7943" s="196"/>
      <c r="K7943" s="196"/>
      <c r="L7943" s="197"/>
    </row>
    <row r="7944" spans="6:12">
      <c r="F7944" s="198"/>
      <c r="G7944" s="196"/>
      <c r="H7944" s="196"/>
      <c r="I7944" s="196"/>
      <c r="J7944" s="196"/>
      <c r="K7944" s="196"/>
      <c r="L7944" s="197"/>
    </row>
    <row r="7945" spans="6:12">
      <c r="F7945" s="198"/>
      <c r="G7945" s="196"/>
      <c r="H7945" s="196"/>
      <c r="I7945" s="196"/>
      <c r="J7945" s="196"/>
      <c r="K7945" s="196"/>
      <c r="L7945" s="197"/>
    </row>
    <row r="7946" spans="6:12">
      <c r="F7946" s="198"/>
      <c r="G7946" s="196"/>
      <c r="H7946" s="196"/>
      <c r="I7946" s="196"/>
      <c r="J7946" s="196"/>
      <c r="K7946" s="196"/>
      <c r="L7946" s="197"/>
    </row>
    <row r="7947" spans="6:12">
      <c r="F7947" s="198"/>
      <c r="G7947" s="196"/>
      <c r="H7947" s="196"/>
      <c r="I7947" s="196"/>
      <c r="J7947" s="196"/>
      <c r="K7947" s="196"/>
      <c r="L7947" s="197"/>
    </row>
    <row r="7948" spans="6:12">
      <c r="F7948" s="198"/>
      <c r="G7948" s="196"/>
      <c r="H7948" s="196"/>
      <c r="I7948" s="196"/>
      <c r="J7948" s="196"/>
      <c r="K7948" s="196"/>
      <c r="L7948" s="197"/>
    </row>
    <row r="7949" spans="6:12">
      <c r="F7949" s="198"/>
      <c r="G7949" s="196"/>
      <c r="H7949" s="196"/>
      <c r="I7949" s="196"/>
      <c r="J7949" s="196"/>
      <c r="K7949" s="196"/>
      <c r="L7949" s="197"/>
    </row>
    <row r="7950" spans="6:12">
      <c r="F7950" s="198"/>
      <c r="G7950" s="196"/>
      <c r="H7950" s="196"/>
      <c r="I7950" s="196"/>
      <c r="J7950" s="196"/>
      <c r="K7950" s="196"/>
      <c r="L7950" s="197"/>
    </row>
    <row r="7951" spans="6:12">
      <c r="F7951" s="198"/>
      <c r="G7951" s="196"/>
      <c r="H7951" s="196"/>
      <c r="I7951" s="196"/>
      <c r="J7951" s="196"/>
      <c r="K7951" s="196"/>
      <c r="L7951" s="197"/>
    </row>
    <row r="7952" spans="6:12">
      <c r="F7952" s="198"/>
      <c r="G7952" s="196"/>
      <c r="H7952" s="196"/>
      <c r="I7952" s="196"/>
      <c r="J7952" s="196"/>
      <c r="K7952" s="196"/>
      <c r="L7952" s="197"/>
    </row>
    <row r="7953" spans="6:12">
      <c r="F7953" s="198"/>
      <c r="G7953" s="196"/>
      <c r="H7953" s="196"/>
      <c r="I7953" s="196"/>
      <c r="J7953" s="196"/>
      <c r="K7953" s="196"/>
      <c r="L7953" s="197"/>
    </row>
    <row r="7954" spans="6:12">
      <c r="F7954" s="198"/>
      <c r="G7954" s="196"/>
      <c r="H7954" s="196"/>
      <c r="I7954" s="196"/>
      <c r="J7954" s="196"/>
      <c r="K7954" s="196"/>
      <c r="L7954" s="197"/>
    </row>
    <row r="7955" spans="6:12">
      <c r="F7955" s="198"/>
      <c r="G7955" s="196"/>
      <c r="H7955" s="196"/>
      <c r="I7955" s="196"/>
      <c r="J7955" s="196"/>
      <c r="K7955" s="196"/>
      <c r="L7955" s="197"/>
    </row>
    <row r="7956" spans="6:12">
      <c r="F7956" s="198"/>
      <c r="G7956" s="196"/>
      <c r="H7956" s="196"/>
      <c r="I7956" s="196"/>
      <c r="J7956" s="196"/>
      <c r="K7956" s="196"/>
      <c r="L7956" s="197"/>
    </row>
    <row r="7957" spans="6:12">
      <c r="F7957" s="198"/>
      <c r="G7957" s="196"/>
      <c r="H7957" s="196"/>
      <c r="I7957" s="196"/>
      <c r="J7957" s="196"/>
      <c r="K7957" s="196"/>
      <c r="L7957" s="197"/>
    </row>
    <row r="7958" spans="6:12">
      <c r="F7958" s="198"/>
      <c r="G7958" s="196"/>
      <c r="H7958" s="196"/>
      <c r="I7958" s="196"/>
      <c r="J7958" s="196"/>
      <c r="K7958" s="196"/>
      <c r="L7958" s="197"/>
    </row>
    <row r="7959" spans="6:12">
      <c r="F7959" s="198"/>
      <c r="G7959" s="196"/>
      <c r="H7959" s="196"/>
      <c r="I7959" s="196"/>
      <c r="J7959" s="196"/>
      <c r="K7959" s="196"/>
      <c r="L7959" s="197"/>
    </row>
    <row r="7960" spans="6:12">
      <c r="F7960" s="198"/>
      <c r="G7960" s="196"/>
      <c r="H7960" s="196"/>
      <c r="I7960" s="196"/>
      <c r="J7960" s="196"/>
      <c r="K7960" s="196"/>
      <c r="L7960" s="197"/>
    </row>
    <row r="7961" spans="6:12">
      <c r="F7961" s="198"/>
      <c r="G7961" s="196"/>
      <c r="H7961" s="196"/>
      <c r="I7961" s="196"/>
      <c r="J7961" s="196"/>
      <c r="K7961" s="196"/>
      <c r="L7961" s="197"/>
    </row>
    <row r="7962" spans="6:12">
      <c r="F7962" s="198"/>
      <c r="G7962" s="196"/>
      <c r="H7962" s="196"/>
      <c r="I7962" s="196"/>
      <c r="J7962" s="196"/>
      <c r="K7962" s="196"/>
      <c r="L7962" s="197"/>
    </row>
    <row r="7963" spans="6:12">
      <c r="F7963" s="198"/>
      <c r="G7963" s="196"/>
      <c r="H7963" s="196"/>
      <c r="I7963" s="196"/>
      <c r="J7963" s="196"/>
      <c r="K7963" s="196"/>
      <c r="L7963" s="197"/>
    </row>
    <row r="7964" spans="6:12">
      <c r="F7964" s="198"/>
      <c r="G7964" s="196"/>
      <c r="H7964" s="196"/>
      <c r="I7964" s="196"/>
      <c r="J7964" s="196"/>
      <c r="K7964" s="196"/>
      <c r="L7964" s="197"/>
    </row>
    <row r="7965" spans="6:12">
      <c r="F7965" s="198"/>
      <c r="G7965" s="196"/>
      <c r="H7965" s="196"/>
      <c r="I7965" s="196"/>
      <c r="J7965" s="196"/>
      <c r="K7965" s="196"/>
      <c r="L7965" s="197"/>
    </row>
    <row r="7966" spans="6:12">
      <c r="F7966" s="198"/>
      <c r="G7966" s="196"/>
      <c r="H7966" s="196"/>
      <c r="I7966" s="196"/>
      <c r="J7966" s="196"/>
      <c r="K7966" s="196"/>
      <c r="L7966" s="197"/>
    </row>
    <row r="7967" spans="6:12">
      <c r="F7967" s="198"/>
      <c r="G7967" s="196"/>
      <c r="H7967" s="196"/>
      <c r="I7967" s="196"/>
      <c r="J7967" s="196"/>
      <c r="K7967" s="196"/>
      <c r="L7967" s="197"/>
    </row>
    <row r="7968" spans="6:12">
      <c r="F7968" s="198"/>
      <c r="G7968" s="196"/>
      <c r="H7968" s="196"/>
      <c r="I7968" s="196"/>
      <c r="J7968" s="196"/>
      <c r="K7968" s="196"/>
      <c r="L7968" s="197"/>
    </row>
    <row r="7969" spans="6:12">
      <c r="F7969" s="198"/>
      <c r="G7969" s="196"/>
      <c r="H7969" s="196"/>
      <c r="I7969" s="196"/>
      <c r="J7969" s="196"/>
      <c r="K7969" s="196"/>
      <c r="L7969" s="197"/>
    </row>
    <row r="7970" spans="6:12">
      <c r="F7970" s="198"/>
      <c r="G7970" s="196"/>
      <c r="H7970" s="196"/>
      <c r="I7970" s="196"/>
      <c r="J7970" s="196"/>
      <c r="K7970" s="196"/>
      <c r="L7970" s="197"/>
    </row>
    <row r="7971" spans="6:12">
      <c r="F7971" s="198"/>
      <c r="G7971" s="196"/>
      <c r="H7971" s="196"/>
      <c r="I7971" s="196"/>
      <c r="J7971" s="196"/>
      <c r="K7971" s="196"/>
      <c r="L7971" s="197"/>
    </row>
    <row r="7972" spans="6:12">
      <c r="F7972" s="198"/>
      <c r="G7972" s="196"/>
      <c r="H7972" s="196"/>
      <c r="I7972" s="196"/>
      <c r="J7972" s="196"/>
      <c r="K7972" s="196"/>
      <c r="L7972" s="197"/>
    </row>
    <row r="7973" spans="6:12">
      <c r="F7973" s="198"/>
      <c r="G7973" s="196"/>
      <c r="H7973" s="196"/>
      <c r="I7973" s="196"/>
      <c r="J7973" s="196"/>
      <c r="K7973" s="196"/>
      <c r="L7973" s="197"/>
    </row>
    <row r="7974" spans="6:12">
      <c r="F7974" s="198"/>
      <c r="G7974" s="196"/>
      <c r="H7974" s="196"/>
      <c r="I7974" s="196"/>
      <c r="J7974" s="196"/>
      <c r="K7974" s="196"/>
      <c r="L7974" s="197"/>
    </row>
    <row r="7975" spans="6:12">
      <c r="F7975" s="198"/>
      <c r="G7975" s="196"/>
      <c r="H7975" s="196"/>
      <c r="I7975" s="196"/>
      <c r="J7975" s="196"/>
      <c r="K7975" s="196"/>
      <c r="L7975" s="197"/>
    </row>
    <row r="7976" spans="6:12">
      <c r="F7976" s="198"/>
      <c r="G7976" s="196"/>
      <c r="H7976" s="196"/>
      <c r="I7976" s="196"/>
      <c r="J7976" s="196"/>
      <c r="K7976" s="196"/>
      <c r="L7976" s="197"/>
    </row>
    <row r="7977" spans="6:12">
      <c r="F7977" s="198"/>
      <c r="G7977" s="196"/>
      <c r="H7977" s="196"/>
      <c r="I7977" s="196"/>
      <c r="J7977" s="196"/>
      <c r="K7977" s="196"/>
      <c r="L7977" s="197"/>
    </row>
    <row r="7978" spans="6:12">
      <c r="F7978" s="198"/>
      <c r="G7978" s="196"/>
      <c r="H7978" s="196"/>
      <c r="I7978" s="196"/>
      <c r="J7978" s="196"/>
      <c r="K7978" s="196"/>
      <c r="L7978" s="197"/>
    </row>
    <row r="7979" spans="6:12">
      <c r="F7979" s="198"/>
      <c r="G7979" s="196"/>
      <c r="H7979" s="196"/>
      <c r="I7979" s="196"/>
      <c r="J7979" s="196"/>
      <c r="K7979" s="196"/>
      <c r="L7979" s="197"/>
    </row>
    <row r="7980" spans="6:12">
      <c r="F7980" s="198"/>
      <c r="G7980" s="196"/>
      <c r="H7980" s="196"/>
      <c r="I7980" s="196"/>
      <c r="J7980" s="196"/>
      <c r="K7980" s="196"/>
      <c r="L7980" s="197"/>
    </row>
    <row r="7981" spans="6:12">
      <c r="F7981" s="198"/>
      <c r="G7981" s="196"/>
      <c r="H7981" s="196"/>
      <c r="I7981" s="196"/>
      <c r="J7981" s="196"/>
      <c r="K7981" s="196"/>
      <c r="L7981" s="197"/>
    </row>
    <row r="7982" spans="6:12">
      <c r="F7982" s="198"/>
      <c r="G7982" s="196"/>
      <c r="H7982" s="196"/>
      <c r="I7982" s="196"/>
      <c r="J7982" s="196"/>
      <c r="K7982" s="196"/>
      <c r="L7982" s="197"/>
    </row>
    <row r="7983" spans="6:12">
      <c r="F7983" s="198"/>
      <c r="G7983" s="196"/>
      <c r="H7983" s="196"/>
      <c r="I7983" s="196"/>
      <c r="J7983" s="196"/>
      <c r="K7983" s="196"/>
      <c r="L7983" s="197"/>
    </row>
    <row r="7984" spans="6:12">
      <c r="F7984" s="198"/>
      <c r="G7984" s="196"/>
      <c r="H7984" s="196"/>
      <c r="I7984" s="196"/>
      <c r="J7984" s="196"/>
      <c r="K7984" s="196"/>
      <c r="L7984" s="197"/>
    </row>
    <row r="7985" spans="6:12">
      <c r="F7985" s="198"/>
      <c r="G7985" s="196"/>
      <c r="H7985" s="196"/>
      <c r="I7985" s="196"/>
      <c r="J7985" s="196"/>
      <c r="K7985" s="196"/>
      <c r="L7985" s="197"/>
    </row>
    <row r="7986" spans="6:12">
      <c r="F7986" s="198"/>
      <c r="G7986" s="196"/>
      <c r="H7986" s="196"/>
      <c r="I7986" s="196"/>
      <c r="J7986" s="196"/>
      <c r="K7986" s="196"/>
      <c r="L7986" s="197"/>
    </row>
    <row r="7987" spans="6:12">
      <c r="F7987" s="198"/>
      <c r="G7987" s="196"/>
      <c r="H7987" s="196"/>
      <c r="I7987" s="196"/>
      <c r="J7987" s="196"/>
      <c r="K7987" s="196"/>
      <c r="L7987" s="197"/>
    </row>
    <row r="7988" spans="6:12">
      <c r="F7988" s="198"/>
      <c r="G7988" s="196"/>
      <c r="H7988" s="196"/>
      <c r="I7988" s="196"/>
      <c r="J7988" s="196"/>
      <c r="K7988" s="196"/>
      <c r="L7988" s="197"/>
    </row>
    <row r="7989" spans="6:12">
      <c r="F7989" s="198"/>
      <c r="G7989" s="196"/>
      <c r="H7989" s="196"/>
      <c r="I7989" s="196"/>
      <c r="J7989" s="196"/>
      <c r="K7989" s="196"/>
      <c r="L7989" s="197"/>
    </row>
    <row r="7990" spans="6:12">
      <c r="F7990" s="198"/>
      <c r="G7990" s="196"/>
      <c r="H7990" s="196"/>
      <c r="I7990" s="196"/>
      <c r="J7990" s="196"/>
      <c r="K7990" s="196"/>
      <c r="L7990" s="197"/>
    </row>
    <row r="7991" spans="6:12">
      <c r="F7991" s="198"/>
      <c r="G7991" s="196"/>
      <c r="H7991" s="196"/>
      <c r="I7991" s="196"/>
      <c r="J7991" s="196"/>
      <c r="K7991" s="196"/>
      <c r="L7991" s="197"/>
    </row>
    <row r="7992" spans="6:12">
      <c r="F7992" s="198"/>
      <c r="G7992" s="196"/>
      <c r="H7992" s="196"/>
      <c r="I7992" s="196"/>
      <c r="J7992" s="196"/>
      <c r="K7992" s="196"/>
      <c r="L7992" s="197"/>
    </row>
    <row r="7993" spans="6:12">
      <c r="F7993" s="198"/>
      <c r="G7993" s="196"/>
      <c r="H7993" s="196"/>
      <c r="I7993" s="196"/>
      <c r="J7993" s="196"/>
      <c r="K7993" s="196"/>
      <c r="L7993" s="197"/>
    </row>
    <row r="7994" spans="6:12">
      <c r="F7994" s="198"/>
      <c r="G7994" s="196"/>
      <c r="H7994" s="196"/>
      <c r="I7994" s="196"/>
      <c r="J7994" s="196"/>
      <c r="K7994" s="196"/>
      <c r="L7994" s="197"/>
    </row>
    <row r="7995" spans="6:12">
      <c r="F7995" s="198"/>
      <c r="G7995" s="196"/>
      <c r="H7995" s="196"/>
      <c r="I7995" s="196"/>
      <c r="J7995" s="196"/>
      <c r="K7995" s="196"/>
      <c r="L7995" s="197"/>
    </row>
    <row r="7996" spans="6:12">
      <c r="F7996" s="198"/>
      <c r="G7996" s="196"/>
      <c r="H7996" s="196"/>
      <c r="I7996" s="196"/>
      <c r="J7996" s="196"/>
      <c r="K7996" s="196"/>
      <c r="L7996" s="197"/>
    </row>
    <row r="7997" spans="6:12">
      <c r="F7997" s="198"/>
      <c r="G7997" s="196"/>
      <c r="H7997" s="196"/>
      <c r="I7997" s="196"/>
      <c r="J7997" s="196"/>
      <c r="K7997" s="196"/>
      <c r="L7997" s="197"/>
    </row>
    <row r="7998" spans="6:12">
      <c r="F7998" s="198"/>
      <c r="G7998" s="196"/>
      <c r="H7998" s="196"/>
      <c r="I7998" s="196"/>
      <c r="J7998" s="196"/>
      <c r="K7998" s="196"/>
      <c r="L7998" s="197"/>
    </row>
    <row r="7999" spans="6:12">
      <c r="F7999" s="198"/>
      <c r="G7999" s="196"/>
      <c r="H7999" s="196"/>
      <c r="I7999" s="196"/>
      <c r="J7999" s="196"/>
      <c r="K7999" s="196"/>
      <c r="L7999" s="197"/>
    </row>
    <row r="8000" spans="6:12">
      <c r="F8000" s="198"/>
      <c r="G8000" s="196"/>
      <c r="H8000" s="196"/>
      <c r="I8000" s="196"/>
      <c r="J8000" s="196"/>
      <c r="K8000" s="196"/>
      <c r="L8000" s="197"/>
    </row>
    <row r="8001" spans="6:12">
      <c r="F8001" s="198"/>
      <c r="G8001" s="196"/>
      <c r="H8001" s="196"/>
      <c r="I8001" s="196"/>
      <c r="J8001" s="196"/>
      <c r="K8001" s="196"/>
      <c r="L8001" s="197"/>
    </row>
    <row r="8002" spans="6:12">
      <c r="F8002" s="198"/>
      <c r="G8002" s="196"/>
      <c r="H8002" s="196"/>
      <c r="I8002" s="196"/>
      <c r="J8002" s="196"/>
      <c r="K8002" s="196"/>
      <c r="L8002" s="197"/>
    </row>
    <row r="8003" spans="6:12">
      <c r="F8003" s="198"/>
      <c r="G8003" s="196"/>
      <c r="H8003" s="196"/>
      <c r="I8003" s="196"/>
      <c r="J8003" s="196"/>
      <c r="K8003" s="196"/>
      <c r="L8003" s="197"/>
    </row>
    <row r="8004" spans="6:12">
      <c r="F8004" s="198"/>
      <c r="G8004" s="196"/>
      <c r="H8004" s="196"/>
      <c r="I8004" s="196"/>
      <c r="J8004" s="196"/>
      <c r="K8004" s="196"/>
      <c r="L8004" s="197"/>
    </row>
    <row r="8005" spans="6:12">
      <c r="F8005" s="198"/>
      <c r="G8005" s="196"/>
      <c r="H8005" s="196"/>
      <c r="I8005" s="196"/>
      <c r="J8005" s="196"/>
      <c r="K8005" s="196"/>
      <c r="L8005" s="197"/>
    </row>
    <row r="8006" spans="6:12">
      <c r="F8006" s="198"/>
      <c r="G8006" s="196"/>
      <c r="H8006" s="196"/>
      <c r="I8006" s="196"/>
      <c r="J8006" s="196"/>
      <c r="K8006" s="196"/>
      <c r="L8006" s="197"/>
    </row>
    <row r="8007" spans="6:12">
      <c r="F8007" s="198"/>
      <c r="G8007" s="196"/>
      <c r="H8007" s="196"/>
      <c r="I8007" s="196"/>
      <c r="J8007" s="196"/>
      <c r="K8007" s="196"/>
      <c r="L8007" s="197"/>
    </row>
    <row r="8008" spans="6:12">
      <c r="F8008" s="198"/>
      <c r="G8008" s="196"/>
      <c r="H8008" s="196"/>
      <c r="I8008" s="196"/>
      <c r="J8008" s="196"/>
      <c r="K8008" s="196"/>
      <c r="L8008" s="197"/>
    </row>
    <row r="8009" spans="6:12">
      <c r="F8009" s="198"/>
      <c r="G8009" s="196"/>
      <c r="H8009" s="196"/>
      <c r="I8009" s="196"/>
      <c r="J8009" s="196"/>
      <c r="K8009" s="196"/>
      <c r="L8009" s="197"/>
    </row>
    <row r="8010" spans="6:12">
      <c r="F8010" s="198"/>
      <c r="G8010" s="196"/>
      <c r="H8010" s="196"/>
      <c r="I8010" s="196"/>
      <c r="J8010" s="196"/>
      <c r="K8010" s="196"/>
      <c r="L8010" s="197"/>
    </row>
    <row r="8011" spans="6:12">
      <c r="F8011" s="198"/>
      <c r="G8011" s="196"/>
      <c r="H8011" s="196"/>
      <c r="I8011" s="196"/>
      <c r="J8011" s="196"/>
      <c r="K8011" s="196"/>
      <c r="L8011" s="197"/>
    </row>
    <row r="8012" spans="6:12">
      <c r="F8012" s="198"/>
      <c r="G8012" s="196"/>
      <c r="H8012" s="196"/>
      <c r="I8012" s="196"/>
      <c r="J8012" s="196"/>
      <c r="K8012" s="196"/>
      <c r="L8012" s="197"/>
    </row>
    <row r="8013" spans="6:12">
      <c r="F8013" s="198"/>
      <c r="G8013" s="196"/>
      <c r="H8013" s="196"/>
      <c r="I8013" s="196"/>
      <c r="J8013" s="196"/>
      <c r="K8013" s="196"/>
      <c r="L8013" s="197"/>
    </row>
    <row r="8014" spans="6:12">
      <c r="F8014" s="198"/>
      <c r="G8014" s="196"/>
      <c r="H8014" s="196"/>
      <c r="I8014" s="196"/>
      <c r="J8014" s="196"/>
      <c r="K8014" s="196"/>
      <c r="L8014" s="197"/>
    </row>
    <row r="8015" spans="6:12">
      <c r="F8015" s="198"/>
      <c r="G8015" s="196"/>
      <c r="H8015" s="196"/>
      <c r="I8015" s="196"/>
      <c r="J8015" s="196"/>
      <c r="K8015" s="196"/>
      <c r="L8015" s="197"/>
    </row>
    <row r="8016" spans="6:12">
      <c r="F8016" s="198"/>
      <c r="G8016" s="196"/>
      <c r="H8016" s="196"/>
      <c r="I8016" s="196"/>
      <c r="J8016" s="196"/>
      <c r="K8016" s="196"/>
      <c r="L8016" s="197"/>
    </row>
    <row r="8017" spans="6:12">
      <c r="F8017" s="198"/>
      <c r="G8017" s="196"/>
      <c r="H8017" s="196"/>
      <c r="I8017" s="196"/>
      <c r="J8017" s="196"/>
      <c r="K8017" s="196"/>
      <c r="L8017" s="197"/>
    </row>
    <row r="8018" spans="6:12">
      <c r="F8018" s="198"/>
      <c r="G8018" s="196"/>
      <c r="H8018" s="196"/>
      <c r="I8018" s="196"/>
      <c r="J8018" s="196"/>
      <c r="K8018" s="196"/>
      <c r="L8018" s="197"/>
    </row>
    <row r="8019" spans="6:12">
      <c r="F8019" s="198"/>
      <c r="G8019" s="196"/>
      <c r="H8019" s="196"/>
      <c r="I8019" s="196"/>
      <c r="J8019" s="196"/>
      <c r="K8019" s="196"/>
      <c r="L8019" s="197"/>
    </row>
    <row r="8020" spans="6:12">
      <c r="F8020" s="198"/>
      <c r="G8020" s="196"/>
      <c r="H8020" s="196"/>
      <c r="I8020" s="196"/>
      <c r="J8020" s="196"/>
      <c r="K8020" s="196"/>
      <c r="L8020" s="197"/>
    </row>
    <row r="8021" spans="6:12">
      <c r="F8021" s="198"/>
      <c r="G8021" s="196"/>
      <c r="H8021" s="196"/>
      <c r="I8021" s="196"/>
      <c r="J8021" s="196"/>
      <c r="K8021" s="196"/>
      <c r="L8021" s="197"/>
    </row>
    <row r="8022" spans="6:12">
      <c r="F8022" s="198"/>
      <c r="G8022" s="196"/>
      <c r="H8022" s="196"/>
      <c r="I8022" s="196"/>
      <c r="J8022" s="196"/>
      <c r="K8022" s="196"/>
      <c r="L8022" s="197"/>
    </row>
    <row r="8023" spans="6:12">
      <c r="F8023" s="198"/>
      <c r="G8023" s="196"/>
      <c r="H8023" s="196"/>
      <c r="I8023" s="196"/>
      <c r="J8023" s="196"/>
      <c r="K8023" s="196"/>
      <c r="L8023" s="197"/>
    </row>
    <row r="8024" spans="6:12">
      <c r="F8024" s="198"/>
      <c r="G8024" s="196"/>
      <c r="H8024" s="196"/>
      <c r="I8024" s="196"/>
      <c r="J8024" s="196"/>
      <c r="K8024" s="196"/>
      <c r="L8024" s="197"/>
    </row>
    <row r="8025" spans="6:12">
      <c r="F8025" s="198"/>
      <c r="G8025" s="196"/>
      <c r="H8025" s="196"/>
      <c r="I8025" s="196"/>
      <c r="J8025" s="196"/>
      <c r="K8025" s="196"/>
      <c r="L8025" s="197"/>
    </row>
    <row r="8026" spans="6:12">
      <c r="F8026" s="198"/>
      <c r="G8026" s="196"/>
      <c r="H8026" s="196"/>
      <c r="I8026" s="196"/>
      <c r="J8026" s="196"/>
      <c r="K8026" s="196"/>
      <c r="L8026" s="197"/>
    </row>
    <row r="8027" spans="6:12">
      <c r="F8027" s="198"/>
      <c r="G8027" s="196"/>
      <c r="H8027" s="196"/>
      <c r="I8027" s="196"/>
      <c r="J8027" s="196"/>
      <c r="K8027" s="196"/>
      <c r="L8027" s="197"/>
    </row>
    <row r="8028" spans="6:12">
      <c r="F8028" s="198"/>
      <c r="G8028" s="196"/>
      <c r="H8028" s="196"/>
      <c r="I8028" s="196"/>
      <c r="J8028" s="196"/>
      <c r="K8028" s="196"/>
      <c r="L8028" s="197"/>
    </row>
    <row r="8029" spans="6:12">
      <c r="F8029" s="198"/>
      <c r="G8029" s="196"/>
      <c r="H8029" s="196"/>
      <c r="I8029" s="196"/>
      <c r="J8029" s="196"/>
      <c r="K8029" s="196"/>
      <c r="L8029" s="197"/>
    </row>
    <row r="8030" spans="6:12">
      <c r="F8030" s="198"/>
      <c r="G8030" s="196"/>
      <c r="H8030" s="196"/>
      <c r="I8030" s="196"/>
      <c r="J8030" s="196"/>
      <c r="K8030" s="196"/>
      <c r="L8030" s="197"/>
    </row>
    <row r="8031" spans="6:12">
      <c r="F8031" s="198"/>
      <c r="G8031" s="196"/>
      <c r="H8031" s="196"/>
      <c r="I8031" s="196"/>
      <c r="J8031" s="196"/>
      <c r="K8031" s="196"/>
      <c r="L8031" s="197"/>
    </row>
    <row r="8032" spans="6:12">
      <c r="F8032" s="198"/>
      <c r="G8032" s="196"/>
      <c r="H8032" s="196"/>
      <c r="I8032" s="196"/>
      <c r="J8032" s="196"/>
      <c r="K8032" s="196"/>
      <c r="L8032" s="197"/>
    </row>
    <row r="8033" spans="6:12">
      <c r="F8033" s="198"/>
      <c r="G8033" s="196"/>
      <c r="H8033" s="196"/>
      <c r="I8033" s="196"/>
      <c r="J8033" s="196"/>
      <c r="K8033" s="196"/>
      <c r="L8033" s="197"/>
    </row>
    <row r="8034" spans="6:12">
      <c r="F8034" s="198"/>
      <c r="G8034" s="196"/>
      <c r="H8034" s="196"/>
      <c r="I8034" s="196"/>
      <c r="J8034" s="196"/>
      <c r="K8034" s="196"/>
      <c r="L8034" s="197"/>
    </row>
    <row r="8035" spans="6:12">
      <c r="F8035" s="198"/>
      <c r="G8035" s="196"/>
      <c r="H8035" s="196"/>
      <c r="I8035" s="196"/>
      <c r="J8035" s="196"/>
      <c r="K8035" s="196"/>
      <c r="L8035" s="197"/>
    </row>
    <row r="8036" spans="6:12">
      <c r="F8036" s="198"/>
      <c r="G8036" s="196"/>
      <c r="H8036" s="196"/>
      <c r="I8036" s="196"/>
      <c r="J8036" s="196"/>
      <c r="K8036" s="196"/>
      <c r="L8036" s="197"/>
    </row>
    <row r="8037" spans="6:12">
      <c r="F8037" s="198"/>
      <c r="G8037" s="196"/>
      <c r="H8037" s="196"/>
      <c r="I8037" s="196"/>
      <c r="J8037" s="196"/>
      <c r="K8037" s="196"/>
      <c r="L8037" s="197"/>
    </row>
    <row r="8038" spans="6:12">
      <c r="F8038" s="198"/>
      <c r="G8038" s="196"/>
      <c r="H8038" s="196"/>
      <c r="I8038" s="196"/>
      <c r="J8038" s="196"/>
      <c r="K8038" s="196"/>
      <c r="L8038" s="197"/>
    </row>
    <row r="8039" spans="6:12">
      <c r="F8039" s="198"/>
      <c r="G8039" s="196"/>
      <c r="H8039" s="196"/>
      <c r="I8039" s="196"/>
      <c r="J8039" s="196"/>
      <c r="K8039" s="196"/>
      <c r="L8039" s="197"/>
    </row>
    <row r="8040" spans="6:12">
      <c r="F8040" s="198"/>
      <c r="G8040" s="196"/>
      <c r="H8040" s="196"/>
      <c r="I8040" s="196"/>
      <c r="J8040" s="196"/>
      <c r="K8040" s="196"/>
      <c r="L8040" s="197"/>
    </row>
    <row r="8041" spans="6:12">
      <c r="F8041" s="198"/>
      <c r="G8041" s="196"/>
      <c r="H8041" s="196"/>
      <c r="I8041" s="196"/>
      <c r="J8041" s="196"/>
      <c r="K8041" s="196"/>
      <c r="L8041" s="197"/>
    </row>
    <row r="8042" spans="6:12">
      <c r="F8042" s="198"/>
      <c r="G8042" s="196"/>
      <c r="H8042" s="196"/>
      <c r="I8042" s="196"/>
      <c r="J8042" s="196"/>
      <c r="K8042" s="196"/>
      <c r="L8042" s="197"/>
    </row>
    <row r="8043" spans="6:12">
      <c r="F8043" s="198"/>
      <c r="G8043" s="196"/>
      <c r="H8043" s="196"/>
      <c r="I8043" s="196"/>
      <c r="J8043" s="196"/>
      <c r="K8043" s="196"/>
      <c r="L8043" s="197"/>
    </row>
    <row r="8044" spans="6:12">
      <c r="F8044" s="198"/>
      <c r="G8044" s="196"/>
      <c r="H8044" s="196"/>
      <c r="I8044" s="196"/>
      <c r="J8044" s="196"/>
      <c r="K8044" s="196"/>
      <c r="L8044" s="197"/>
    </row>
    <row r="8045" spans="6:12">
      <c r="F8045" s="198"/>
      <c r="G8045" s="196"/>
      <c r="H8045" s="196"/>
      <c r="I8045" s="196"/>
      <c r="J8045" s="196"/>
      <c r="K8045" s="196"/>
      <c r="L8045" s="197"/>
    </row>
    <row r="8046" spans="6:12">
      <c r="F8046" s="198"/>
      <c r="G8046" s="196"/>
      <c r="H8046" s="196"/>
      <c r="I8046" s="196"/>
      <c r="J8046" s="196"/>
      <c r="K8046" s="196"/>
      <c r="L8046" s="197"/>
    </row>
    <row r="8047" spans="6:12">
      <c r="F8047" s="198"/>
      <c r="G8047" s="196"/>
      <c r="H8047" s="196"/>
      <c r="I8047" s="196"/>
      <c r="J8047" s="196"/>
      <c r="K8047" s="196"/>
      <c r="L8047" s="197"/>
    </row>
    <row r="8048" spans="6:12">
      <c r="F8048" s="198"/>
      <c r="G8048" s="196"/>
      <c r="H8048" s="196"/>
      <c r="I8048" s="196"/>
      <c r="J8048" s="196"/>
      <c r="K8048" s="196"/>
      <c r="L8048" s="197"/>
    </row>
    <row r="8049" spans="6:12">
      <c r="F8049" s="198"/>
      <c r="G8049" s="196"/>
      <c r="H8049" s="196"/>
      <c r="I8049" s="196"/>
      <c r="J8049" s="196"/>
      <c r="K8049" s="196"/>
      <c r="L8049" s="197"/>
    </row>
    <row r="8050" spans="6:12">
      <c r="F8050" s="198"/>
      <c r="G8050" s="196"/>
      <c r="H8050" s="196"/>
      <c r="I8050" s="196"/>
      <c r="J8050" s="196"/>
      <c r="K8050" s="196"/>
      <c r="L8050" s="197"/>
    </row>
    <row r="8051" spans="6:12">
      <c r="F8051" s="198"/>
      <c r="G8051" s="196"/>
      <c r="H8051" s="196"/>
      <c r="I8051" s="196"/>
      <c r="J8051" s="196"/>
      <c r="K8051" s="196"/>
      <c r="L8051" s="197"/>
    </row>
    <row r="8052" spans="6:12">
      <c r="F8052" s="198"/>
      <c r="G8052" s="196"/>
      <c r="H8052" s="196"/>
      <c r="I8052" s="196"/>
      <c r="J8052" s="196"/>
      <c r="K8052" s="196"/>
      <c r="L8052" s="197"/>
    </row>
    <row r="8053" spans="6:12">
      <c r="F8053" s="198"/>
      <c r="G8053" s="196"/>
      <c r="H8053" s="196"/>
      <c r="I8053" s="196"/>
      <c r="J8053" s="196"/>
      <c r="K8053" s="196"/>
      <c r="L8053" s="197"/>
    </row>
    <row r="8054" spans="6:12">
      <c r="F8054" s="198"/>
      <c r="G8054" s="196"/>
      <c r="H8054" s="196"/>
      <c r="I8054" s="196"/>
      <c r="J8054" s="196"/>
      <c r="K8054" s="196"/>
      <c r="L8054" s="197"/>
    </row>
    <row r="8055" spans="6:12">
      <c r="F8055" s="198"/>
      <c r="G8055" s="196"/>
      <c r="H8055" s="196"/>
      <c r="I8055" s="196"/>
      <c r="J8055" s="196"/>
      <c r="K8055" s="196"/>
      <c r="L8055" s="197"/>
    </row>
    <row r="8056" spans="6:12">
      <c r="F8056" s="198"/>
      <c r="G8056" s="196"/>
      <c r="H8056" s="196"/>
      <c r="I8056" s="196"/>
      <c r="J8056" s="196"/>
      <c r="K8056" s="196"/>
      <c r="L8056" s="197"/>
    </row>
    <row r="8057" spans="6:12">
      <c r="F8057" s="198"/>
      <c r="G8057" s="196"/>
      <c r="H8057" s="196"/>
      <c r="I8057" s="196"/>
      <c r="J8057" s="196"/>
      <c r="K8057" s="196"/>
      <c r="L8057" s="197"/>
    </row>
    <row r="8058" spans="6:12">
      <c r="F8058" s="198"/>
      <c r="G8058" s="196"/>
      <c r="H8058" s="196"/>
      <c r="I8058" s="196"/>
      <c r="J8058" s="196"/>
      <c r="K8058" s="196"/>
      <c r="L8058" s="197"/>
    </row>
    <row r="8059" spans="6:12">
      <c r="F8059" s="198"/>
      <c r="G8059" s="196"/>
      <c r="H8059" s="196"/>
      <c r="I8059" s="196"/>
      <c r="J8059" s="196"/>
      <c r="K8059" s="196"/>
      <c r="L8059" s="197"/>
    </row>
    <row r="8060" spans="6:12">
      <c r="F8060" s="198"/>
      <c r="G8060" s="196"/>
      <c r="H8060" s="196"/>
      <c r="I8060" s="196"/>
      <c r="J8060" s="196"/>
      <c r="K8060" s="196"/>
      <c r="L8060" s="197"/>
    </row>
    <row r="8061" spans="6:12">
      <c r="F8061" s="198"/>
      <c r="G8061" s="196"/>
      <c r="H8061" s="196"/>
      <c r="I8061" s="196"/>
      <c r="J8061" s="196"/>
      <c r="K8061" s="196"/>
      <c r="L8061" s="197"/>
    </row>
    <row r="8062" spans="6:12">
      <c r="F8062" s="198"/>
      <c r="G8062" s="196"/>
      <c r="H8062" s="196"/>
      <c r="I8062" s="196"/>
      <c r="J8062" s="196"/>
      <c r="K8062" s="196"/>
      <c r="L8062" s="197"/>
    </row>
    <row r="8063" spans="6:12">
      <c r="F8063" s="198"/>
      <c r="G8063" s="196"/>
      <c r="H8063" s="196"/>
      <c r="I8063" s="196"/>
      <c r="J8063" s="196"/>
      <c r="K8063" s="196"/>
      <c r="L8063" s="197"/>
    </row>
    <row r="8064" spans="6:12">
      <c r="F8064" s="198"/>
      <c r="G8064" s="196"/>
      <c r="H8064" s="196"/>
      <c r="I8064" s="196"/>
      <c r="J8064" s="196"/>
      <c r="K8064" s="196"/>
      <c r="L8064" s="197"/>
    </row>
    <row r="8065" spans="6:12">
      <c r="F8065" s="198"/>
      <c r="G8065" s="196"/>
      <c r="H8065" s="196"/>
      <c r="I8065" s="196"/>
      <c r="J8065" s="196"/>
      <c r="K8065" s="196"/>
      <c r="L8065" s="197"/>
    </row>
    <row r="8066" spans="6:12">
      <c r="F8066" s="198"/>
      <c r="G8066" s="196"/>
      <c r="H8066" s="196"/>
      <c r="I8066" s="196"/>
      <c r="J8066" s="196"/>
      <c r="K8066" s="196"/>
      <c r="L8066" s="197"/>
    </row>
    <row r="8067" spans="6:12">
      <c r="F8067" s="198"/>
      <c r="G8067" s="196"/>
      <c r="H8067" s="196"/>
      <c r="I8067" s="196"/>
      <c r="J8067" s="196"/>
      <c r="K8067" s="196"/>
      <c r="L8067" s="197"/>
    </row>
    <row r="8068" spans="6:12">
      <c r="F8068" s="198"/>
      <c r="G8068" s="196"/>
      <c r="H8068" s="196"/>
      <c r="I8068" s="196"/>
      <c r="J8068" s="196"/>
      <c r="K8068" s="196"/>
      <c r="L8068" s="197"/>
    </row>
    <row r="8069" spans="6:12">
      <c r="F8069" s="198"/>
      <c r="G8069" s="196"/>
      <c r="H8069" s="196"/>
      <c r="I8069" s="196"/>
      <c r="J8069" s="196"/>
      <c r="K8069" s="196"/>
      <c r="L8069" s="197"/>
    </row>
    <row r="8070" spans="6:12">
      <c r="F8070" s="198"/>
      <c r="G8070" s="196"/>
      <c r="H8070" s="196"/>
      <c r="I8070" s="196"/>
      <c r="J8070" s="196"/>
      <c r="K8070" s="196"/>
      <c r="L8070" s="197"/>
    </row>
    <row r="8071" spans="6:12">
      <c r="F8071" s="198"/>
      <c r="G8071" s="196"/>
      <c r="H8071" s="196"/>
      <c r="I8071" s="196"/>
      <c r="J8071" s="196"/>
      <c r="K8071" s="196"/>
      <c r="L8071" s="197"/>
    </row>
    <row r="8072" spans="6:12">
      <c r="F8072" s="198"/>
      <c r="G8072" s="196"/>
      <c r="H8072" s="196"/>
      <c r="I8072" s="196"/>
      <c r="J8072" s="196"/>
      <c r="K8072" s="196"/>
      <c r="L8072" s="197"/>
    </row>
    <row r="8073" spans="6:12">
      <c r="F8073" s="198"/>
      <c r="G8073" s="196"/>
      <c r="H8073" s="196"/>
      <c r="I8073" s="196"/>
      <c r="J8073" s="196"/>
      <c r="K8073" s="196"/>
      <c r="L8073" s="197"/>
    </row>
    <row r="8074" spans="6:12">
      <c r="F8074" s="198"/>
      <c r="G8074" s="196"/>
      <c r="H8074" s="196"/>
      <c r="I8074" s="196"/>
      <c r="J8074" s="196"/>
      <c r="K8074" s="196"/>
      <c r="L8074" s="197"/>
    </row>
    <row r="8075" spans="6:12">
      <c r="F8075" s="198"/>
      <c r="G8075" s="196"/>
      <c r="H8075" s="196"/>
      <c r="I8075" s="196"/>
      <c r="J8075" s="196"/>
      <c r="K8075" s="196"/>
      <c r="L8075" s="197"/>
    </row>
    <row r="8076" spans="6:12">
      <c r="F8076" s="198"/>
      <c r="G8076" s="196"/>
      <c r="H8076" s="196"/>
      <c r="I8076" s="196"/>
      <c r="J8076" s="196"/>
      <c r="K8076" s="196"/>
      <c r="L8076" s="197"/>
    </row>
    <row r="8077" spans="6:12">
      <c r="F8077" s="198"/>
      <c r="G8077" s="196"/>
      <c r="H8077" s="196"/>
      <c r="I8077" s="196"/>
      <c r="J8077" s="196"/>
      <c r="K8077" s="196"/>
      <c r="L8077" s="197"/>
    </row>
    <row r="8078" spans="6:12">
      <c r="F8078" s="198"/>
      <c r="G8078" s="196"/>
      <c r="H8078" s="196"/>
      <c r="I8078" s="196"/>
      <c r="J8078" s="196"/>
      <c r="K8078" s="196"/>
      <c r="L8078" s="197"/>
    </row>
    <row r="8079" spans="6:12">
      <c r="F8079" s="198"/>
      <c r="G8079" s="196"/>
      <c r="H8079" s="196"/>
      <c r="I8079" s="196"/>
      <c r="J8079" s="196"/>
      <c r="K8079" s="196"/>
      <c r="L8079" s="197"/>
    </row>
    <row r="8080" spans="6:12">
      <c r="F8080" s="198"/>
      <c r="G8080" s="196"/>
      <c r="H8080" s="196"/>
      <c r="I8080" s="196"/>
      <c r="J8080" s="196"/>
      <c r="K8080" s="196"/>
      <c r="L8080" s="197"/>
    </row>
    <row r="8081" spans="6:12">
      <c r="F8081" s="198"/>
      <c r="G8081" s="196"/>
      <c r="H8081" s="196"/>
      <c r="I8081" s="196"/>
      <c r="J8081" s="196"/>
      <c r="K8081" s="196"/>
      <c r="L8081" s="197"/>
    </row>
    <row r="8082" spans="6:12">
      <c r="F8082" s="198"/>
      <c r="G8082" s="196"/>
      <c r="H8082" s="196"/>
      <c r="I8082" s="196"/>
      <c r="J8082" s="196"/>
      <c r="K8082" s="196"/>
      <c r="L8082" s="197"/>
    </row>
    <row r="8083" spans="6:12">
      <c r="F8083" s="198"/>
      <c r="G8083" s="196"/>
      <c r="H8083" s="196"/>
      <c r="I8083" s="196"/>
      <c r="J8083" s="196"/>
      <c r="K8083" s="196"/>
      <c r="L8083" s="197"/>
    </row>
    <row r="8084" spans="6:12">
      <c r="F8084" s="198"/>
      <c r="G8084" s="196"/>
      <c r="H8084" s="196"/>
      <c r="I8084" s="196"/>
      <c r="J8084" s="196"/>
      <c r="K8084" s="196"/>
      <c r="L8084" s="197"/>
    </row>
    <row r="8085" spans="6:12">
      <c r="F8085" s="198"/>
      <c r="G8085" s="196"/>
      <c r="H8085" s="196"/>
      <c r="I8085" s="196"/>
      <c r="J8085" s="196"/>
      <c r="K8085" s="196"/>
      <c r="L8085" s="197"/>
    </row>
    <row r="8086" spans="6:12">
      <c r="F8086" s="198"/>
      <c r="G8086" s="196"/>
      <c r="H8086" s="196"/>
      <c r="I8086" s="196"/>
      <c r="J8086" s="196"/>
      <c r="K8086" s="196"/>
      <c r="L8086" s="197"/>
    </row>
    <row r="8087" spans="6:12">
      <c r="F8087" s="198"/>
      <c r="G8087" s="196"/>
      <c r="H8087" s="196"/>
      <c r="I8087" s="196"/>
      <c r="J8087" s="196"/>
      <c r="K8087" s="196"/>
      <c r="L8087" s="197"/>
    </row>
    <row r="8088" spans="6:12">
      <c r="F8088" s="198"/>
      <c r="G8088" s="196"/>
      <c r="H8088" s="196"/>
      <c r="I8088" s="196"/>
      <c r="J8088" s="196"/>
      <c r="K8088" s="196"/>
      <c r="L8088" s="197"/>
    </row>
    <row r="8089" spans="6:12">
      <c r="F8089" s="198"/>
      <c r="G8089" s="196"/>
      <c r="H8089" s="196"/>
      <c r="I8089" s="196"/>
      <c r="J8089" s="196"/>
      <c r="K8089" s="196"/>
      <c r="L8089" s="197"/>
    </row>
    <row r="8090" spans="6:12">
      <c r="F8090" s="198"/>
      <c r="G8090" s="196"/>
      <c r="H8090" s="196"/>
      <c r="I8090" s="196"/>
      <c r="J8090" s="196"/>
      <c r="K8090" s="196"/>
      <c r="L8090" s="197"/>
    </row>
    <row r="8091" spans="6:12">
      <c r="F8091" s="198"/>
      <c r="G8091" s="196"/>
      <c r="H8091" s="196"/>
      <c r="I8091" s="196"/>
      <c r="J8091" s="196"/>
      <c r="K8091" s="196"/>
      <c r="L8091" s="197"/>
    </row>
    <row r="8092" spans="6:12">
      <c r="F8092" s="198"/>
      <c r="G8092" s="196"/>
      <c r="H8092" s="196"/>
      <c r="I8092" s="196"/>
      <c r="J8092" s="196"/>
      <c r="K8092" s="196"/>
      <c r="L8092" s="197"/>
    </row>
    <row r="8093" spans="6:12">
      <c r="F8093" s="198"/>
      <c r="G8093" s="196"/>
      <c r="H8093" s="196"/>
      <c r="I8093" s="196"/>
      <c r="J8093" s="196"/>
      <c r="K8093" s="196"/>
      <c r="L8093" s="197"/>
    </row>
    <row r="8094" spans="6:12">
      <c r="F8094" s="198"/>
      <c r="G8094" s="196"/>
      <c r="H8094" s="196"/>
      <c r="I8094" s="196"/>
      <c r="J8094" s="196"/>
      <c r="K8094" s="196"/>
      <c r="L8094" s="197"/>
    </row>
    <row r="8095" spans="6:12">
      <c r="F8095" s="198"/>
      <c r="G8095" s="196"/>
      <c r="H8095" s="196"/>
      <c r="I8095" s="196"/>
      <c r="J8095" s="196"/>
      <c r="K8095" s="196"/>
      <c r="L8095" s="197"/>
    </row>
    <row r="8096" spans="6:12">
      <c r="F8096" s="198"/>
      <c r="G8096" s="196"/>
      <c r="H8096" s="196"/>
      <c r="I8096" s="196"/>
      <c r="J8096" s="196"/>
      <c r="K8096" s="196"/>
      <c r="L8096" s="197"/>
    </row>
    <row r="8097" spans="6:12">
      <c r="F8097" s="198"/>
      <c r="G8097" s="196"/>
      <c r="H8097" s="196"/>
      <c r="I8097" s="196"/>
      <c r="J8097" s="196"/>
      <c r="K8097" s="196"/>
      <c r="L8097" s="197"/>
    </row>
    <row r="8098" spans="6:12">
      <c r="F8098" s="198"/>
      <c r="G8098" s="196"/>
      <c r="H8098" s="196"/>
      <c r="I8098" s="196"/>
      <c r="J8098" s="196"/>
      <c r="K8098" s="196"/>
      <c r="L8098" s="197"/>
    </row>
    <row r="8099" spans="6:12">
      <c r="F8099" s="198"/>
      <c r="G8099" s="196"/>
      <c r="H8099" s="196"/>
      <c r="I8099" s="196"/>
      <c r="J8099" s="196"/>
      <c r="K8099" s="196"/>
      <c r="L8099" s="197"/>
    </row>
    <row r="8100" spans="6:12">
      <c r="F8100" s="198"/>
      <c r="G8100" s="196"/>
      <c r="H8100" s="196"/>
      <c r="I8100" s="196"/>
      <c r="J8100" s="196"/>
      <c r="K8100" s="196"/>
      <c r="L8100" s="197"/>
    </row>
    <row r="8101" spans="6:12">
      <c r="F8101" s="198"/>
      <c r="G8101" s="196"/>
      <c r="H8101" s="196"/>
      <c r="I8101" s="196"/>
      <c r="J8101" s="196"/>
      <c r="K8101" s="196"/>
      <c r="L8101" s="197"/>
    </row>
    <row r="8102" spans="6:12">
      <c r="F8102" s="198"/>
      <c r="G8102" s="196"/>
      <c r="H8102" s="196"/>
      <c r="I8102" s="196"/>
      <c r="J8102" s="196"/>
      <c r="K8102" s="196"/>
      <c r="L8102" s="197"/>
    </row>
    <row r="8103" spans="6:12">
      <c r="F8103" s="198"/>
      <c r="G8103" s="196"/>
      <c r="H8103" s="196"/>
      <c r="I8103" s="196"/>
      <c r="J8103" s="196"/>
      <c r="K8103" s="196"/>
      <c r="L8103" s="197"/>
    </row>
    <row r="8104" spans="6:12">
      <c r="F8104" s="198"/>
      <c r="G8104" s="196"/>
      <c r="H8104" s="196"/>
      <c r="I8104" s="196"/>
      <c r="J8104" s="196"/>
      <c r="K8104" s="196"/>
      <c r="L8104" s="197"/>
    </row>
    <row r="8105" spans="6:12">
      <c r="F8105" s="198"/>
      <c r="G8105" s="196"/>
      <c r="H8105" s="196"/>
      <c r="I8105" s="196"/>
      <c r="J8105" s="196"/>
      <c r="K8105" s="196"/>
      <c r="L8105" s="197"/>
    </row>
    <row r="8106" spans="6:12">
      <c r="F8106" s="198"/>
      <c r="G8106" s="196"/>
      <c r="H8106" s="196"/>
      <c r="I8106" s="196"/>
      <c r="J8106" s="196"/>
      <c r="K8106" s="196"/>
      <c r="L8106" s="197"/>
    </row>
    <row r="8107" spans="6:12">
      <c r="F8107" s="198"/>
      <c r="G8107" s="196"/>
      <c r="H8107" s="196"/>
      <c r="I8107" s="196"/>
      <c r="J8107" s="196"/>
      <c r="K8107" s="196"/>
      <c r="L8107" s="197"/>
    </row>
    <row r="8108" spans="6:12">
      <c r="F8108" s="198"/>
      <c r="G8108" s="196"/>
      <c r="H8108" s="196"/>
      <c r="I8108" s="196"/>
      <c r="J8108" s="196"/>
      <c r="K8108" s="196"/>
      <c r="L8108" s="197"/>
    </row>
    <row r="8109" spans="6:12">
      <c r="F8109" s="198"/>
      <c r="G8109" s="196"/>
      <c r="H8109" s="196"/>
      <c r="I8109" s="196"/>
      <c r="J8109" s="196"/>
      <c r="K8109" s="196"/>
      <c r="L8109" s="197"/>
    </row>
    <row r="8110" spans="6:12">
      <c r="F8110" s="198"/>
      <c r="G8110" s="196"/>
      <c r="H8110" s="196"/>
      <c r="I8110" s="196"/>
      <c r="J8110" s="196"/>
      <c r="K8110" s="196"/>
      <c r="L8110" s="197"/>
    </row>
    <row r="8111" spans="6:12">
      <c r="F8111" s="198"/>
      <c r="G8111" s="196"/>
      <c r="H8111" s="196"/>
      <c r="I8111" s="196"/>
      <c r="J8111" s="196"/>
      <c r="K8111" s="196"/>
      <c r="L8111" s="197"/>
    </row>
    <row r="8112" spans="6:12">
      <c r="F8112" s="198"/>
      <c r="G8112" s="196"/>
      <c r="H8112" s="196"/>
      <c r="I8112" s="196"/>
      <c r="J8112" s="196"/>
      <c r="K8112" s="196"/>
      <c r="L8112" s="197"/>
    </row>
    <row r="8113" spans="6:12">
      <c r="F8113" s="198"/>
      <c r="G8113" s="196"/>
      <c r="H8113" s="196"/>
      <c r="I8113" s="196"/>
      <c r="J8113" s="196"/>
      <c r="K8113" s="196"/>
      <c r="L8113" s="197"/>
    </row>
    <row r="8114" spans="6:12">
      <c r="F8114" s="198"/>
      <c r="G8114" s="196"/>
      <c r="H8114" s="196"/>
      <c r="I8114" s="196"/>
      <c r="J8114" s="196"/>
      <c r="K8114" s="196"/>
      <c r="L8114" s="197"/>
    </row>
    <row r="8115" spans="6:12">
      <c r="F8115" s="198"/>
      <c r="G8115" s="196"/>
      <c r="H8115" s="196"/>
      <c r="I8115" s="196"/>
      <c r="J8115" s="196"/>
      <c r="K8115" s="196"/>
      <c r="L8115" s="197"/>
    </row>
    <row r="8116" spans="6:12">
      <c r="F8116" s="198"/>
      <c r="G8116" s="196"/>
      <c r="H8116" s="196"/>
      <c r="I8116" s="196"/>
      <c r="J8116" s="196"/>
      <c r="K8116" s="196"/>
      <c r="L8116" s="197"/>
    </row>
    <row r="8117" spans="6:12">
      <c r="F8117" s="198"/>
      <c r="G8117" s="196"/>
      <c r="H8117" s="196"/>
      <c r="I8117" s="196"/>
      <c r="J8117" s="196"/>
      <c r="K8117" s="196"/>
      <c r="L8117" s="197"/>
    </row>
    <row r="8118" spans="6:12">
      <c r="F8118" s="198"/>
      <c r="G8118" s="196"/>
      <c r="H8118" s="196"/>
      <c r="I8118" s="196"/>
      <c r="J8118" s="196"/>
      <c r="K8118" s="196"/>
      <c r="L8118" s="197"/>
    </row>
    <row r="8119" spans="6:12">
      <c r="F8119" s="198"/>
      <c r="G8119" s="196"/>
      <c r="H8119" s="196"/>
      <c r="I8119" s="196"/>
      <c r="J8119" s="196"/>
      <c r="K8119" s="196"/>
      <c r="L8119" s="197"/>
    </row>
    <row r="8120" spans="6:12">
      <c r="F8120" s="198"/>
      <c r="G8120" s="196"/>
      <c r="H8120" s="196"/>
      <c r="I8120" s="196"/>
      <c r="J8120" s="196"/>
      <c r="K8120" s="196"/>
      <c r="L8120" s="197"/>
    </row>
    <row r="8121" spans="6:12">
      <c r="F8121" s="198"/>
      <c r="G8121" s="196"/>
      <c r="H8121" s="196"/>
      <c r="I8121" s="196"/>
      <c r="J8121" s="196"/>
      <c r="K8121" s="196"/>
      <c r="L8121" s="197"/>
    </row>
    <row r="8122" spans="6:12">
      <c r="F8122" s="198"/>
      <c r="G8122" s="196"/>
      <c r="H8122" s="196"/>
      <c r="I8122" s="196"/>
      <c r="J8122" s="196"/>
      <c r="K8122" s="196"/>
      <c r="L8122" s="197"/>
    </row>
    <row r="8123" spans="6:12">
      <c r="F8123" s="198"/>
      <c r="G8123" s="196"/>
      <c r="H8123" s="196"/>
      <c r="I8123" s="196"/>
      <c r="J8123" s="196"/>
      <c r="K8123" s="196"/>
      <c r="L8123" s="197"/>
    </row>
    <row r="8124" spans="6:12">
      <c r="F8124" s="198"/>
      <c r="G8124" s="196"/>
      <c r="H8124" s="196"/>
      <c r="I8124" s="196"/>
      <c r="J8124" s="196"/>
      <c r="K8124" s="196"/>
      <c r="L8124" s="197"/>
    </row>
    <row r="8125" spans="6:12">
      <c r="F8125" s="198"/>
      <c r="G8125" s="196"/>
      <c r="H8125" s="196"/>
      <c r="I8125" s="196"/>
      <c r="J8125" s="196"/>
      <c r="K8125" s="196"/>
      <c r="L8125" s="197"/>
    </row>
    <row r="8126" spans="6:12">
      <c r="F8126" s="198"/>
      <c r="G8126" s="196"/>
      <c r="H8126" s="196"/>
      <c r="I8126" s="196"/>
      <c r="J8126" s="196"/>
      <c r="K8126" s="196"/>
      <c r="L8126" s="197"/>
    </row>
    <row r="8127" spans="6:12">
      <c r="F8127" s="198"/>
      <c r="G8127" s="196"/>
      <c r="H8127" s="196"/>
      <c r="I8127" s="196"/>
      <c r="J8127" s="196"/>
      <c r="K8127" s="196"/>
      <c r="L8127" s="197"/>
    </row>
    <row r="8128" spans="6:12">
      <c r="F8128" s="198"/>
      <c r="G8128" s="196"/>
      <c r="H8128" s="196"/>
      <c r="I8128" s="196"/>
      <c r="J8128" s="196"/>
      <c r="K8128" s="196"/>
      <c r="L8128" s="197"/>
    </row>
    <row r="8129" spans="6:12">
      <c r="F8129" s="198"/>
      <c r="G8129" s="196"/>
      <c r="H8129" s="196"/>
      <c r="I8129" s="196"/>
      <c r="J8129" s="196"/>
      <c r="K8129" s="196"/>
      <c r="L8129" s="197"/>
    </row>
    <row r="8130" spans="6:12">
      <c r="F8130" s="198"/>
      <c r="G8130" s="196"/>
      <c r="H8130" s="196"/>
      <c r="I8130" s="196"/>
      <c r="J8130" s="196"/>
      <c r="K8130" s="196"/>
      <c r="L8130" s="197"/>
    </row>
    <row r="8131" spans="6:12">
      <c r="F8131" s="198"/>
      <c r="G8131" s="196"/>
      <c r="H8131" s="196"/>
      <c r="I8131" s="196"/>
      <c r="J8131" s="196"/>
      <c r="K8131" s="196"/>
      <c r="L8131" s="197"/>
    </row>
    <row r="8132" spans="6:12">
      <c r="F8132" s="198"/>
      <c r="G8132" s="196"/>
      <c r="H8132" s="196"/>
      <c r="I8132" s="196"/>
      <c r="J8132" s="196"/>
      <c r="K8132" s="196"/>
      <c r="L8132" s="197"/>
    </row>
    <row r="8133" spans="6:12">
      <c r="F8133" s="198"/>
      <c r="G8133" s="196"/>
      <c r="H8133" s="196"/>
      <c r="I8133" s="196"/>
      <c r="J8133" s="196"/>
      <c r="K8133" s="196"/>
      <c r="L8133" s="197"/>
    </row>
    <row r="8134" spans="6:12">
      <c r="F8134" s="198"/>
      <c r="G8134" s="196"/>
      <c r="H8134" s="196"/>
      <c r="I8134" s="196"/>
      <c r="J8134" s="196"/>
      <c r="K8134" s="196"/>
      <c r="L8134" s="197"/>
    </row>
    <row r="8135" spans="6:12">
      <c r="F8135" s="198"/>
      <c r="G8135" s="196"/>
      <c r="H8135" s="196"/>
      <c r="I8135" s="196"/>
      <c r="J8135" s="196"/>
      <c r="K8135" s="196"/>
      <c r="L8135" s="197"/>
    </row>
    <row r="8136" spans="6:12">
      <c r="F8136" s="198"/>
      <c r="G8136" s="196"/>
      <c r="H8136" s="196"/>
      <c r="I8136" s="196"/>
      <c r="J8136" s="196"/>
      <c r="K8136" s="196"/>
      <c r="L8136" s="197"/>
    </row>
    <row r="8137" spans="6:12">
      <c r="F8137" s="198"/>
      <c r="G8137" s="196"/>
      <c r="H8137" s="196"/>
      <c r="I8137" s="196"/>
      <c r="J8137" s="196"/>
      <c r="K8137" s="196"/>
      <c r="L8137" s="197"/>
    </row>
    <row r="8138" spans="6:12">
      <c r="F8138" s="198"/>
      <c r="G8138" s="196"/>
      <c r="H8138" s="196"/>
      <c r="I8138" s="196"/>
      <c r="J8138" s="196"/>
      <c r="K8138" s="196"/>
      <c r="L8138" s="197"/>
    </row>
    <row r="8139" spans="6:12">
      <c r="F8139" s="198"/>
      <c r="G8139" s="196"/>
      <c r="H8139" s="196"/>
      <c r="I8139" s="196"/>
      <c r="J8139" s="196"/>
      <c r="K8139" s="196"/>
      <c r="L8139" s="197"/>
    </row>
    <row r="8140" spans="6:12">
      <c r="F8140" s="198"/>
      <c r="G8140" s="196"/>
      <c r="H8140" s="196"/>
      <c r="I8140" s="196"/>
      <c r="J8140" s="196"/>
      <c r="K8140" s="196"/>
      <c r="L8140" s="197"/>
    </row>
    <row r="8141" spans="6:12">
      <c r="F8141" s="198"/>
      <c r="G8141" s="196"/>
      <c r="H8141" s="196"/>
      <c r="I8141" s="196"/>
      <c r="J8141" s="196"/>
      <c r="K8141" s="196"/>
      <c r="L8141" s="197"/>
    </row>
    <row r="8142" spans="6:12">
      <c r="F8142" s="198"/>
      <c r="G8142" s="196"/>
      <c r="H8142" s="196"/>
      <c r="I8142" s="196"/>
      <c r="J8142" s="196"/>
      <c r="K8142" s="196"/>
      <c r="L8142" s="197"/>
    </row>
    <row r="8143" spans="6:12">
      <c r="F8143" s="198"/>
      <c r="G8143" s="196"/>
      <c r="H8143" s="196"/>
      <c r="I8143" s="196"/>
      <c r="J8143" s="196"/>
      <c r="K8143" s="196"/>
      <c r="L8143" s="197"/>
    </row>
    <row r="8144" spans="6:12">
      <c r="F8144" s="198"/>
      <c r="G8144" s="196"/>
      <c r="H8144" s="196"/>
      <c r="I8144" s="196"/>
      <c r="J8144" s="196"/>
      <c r="K8144" s="196"/>
      <c r="L8144" s="197"/>
    </row>
    <row r="8145" spans="6:12">
      <c r="F8145" s="198"/>
      <c r="G8145" s="196"/>
      <c r="H8145" s="196"/>
      <c r="I8145" s="196"/>
      <c r="J8145" s="196"/>
      <c r="K8145" s="196"/>
      <c r="L8145" s="197"/>
    </row>
    <row r="8146" spans="6:12">
      <c r="F8146" s="198"/>
      <c r="G8146" s="196"/>
      <c r="H8146" s="196"/>
      <c r="I8146" s="196"/>
      <c r="J8146" s="196"/>
      <c r="K8146" s="196"/>
      <c r="L8146" s="197"/>
    </row>
    <row r="8147" spans="6:12">
      <c r="F8147" s="198"/>
      <c r="G8147" s="196"/>
      <c r="H8147" s="196"/>
      <c r="I8147" s="196"/>
      <c r="J8147" s="196"/>
      <c r="K8147" s="196"/>
      <c r="L8147" s="197"/>
    </row>
    <row r="8148" spans="6:12">
      <c r="F8148" s="198"/>
      <c r="G8148" s="196"/>
      <c r="H8148" s="196"/>
      <c r="I8148" s="196"/>
      <c r="J8148" s="196"/>
      <c r="K8148" s="196"/>
      <c r="L8148" s="197"/>
    </row>
    <row r="8149" spans="6:12">
      <c r="F8149" s="198"/>
      <c r="G8149" s="196"/>
      <c r="H8149" s="196"/>
      <c r="I8149" s="196"/>
      <c r="J8149" s="196"/>
      <c r="K8149" s="196"/>
      <c r="L8149" s="197"/>
    </row>
    <row r="8150" spans="6:12">
      <c r="F8150" s="198"/>
      <c r="G8150" s="196"/>
      <c r="H8150" s="196"/>
      <c r="I8150" s="196"/>
      <c r="J8150" s="196"/>
      <c r="K8150" s="196"/>
      <c r="L8150" s="197"/>
    </row>
    <row r="8151" spans="6:12">
      <c r="F8151" s="198"/>
      <c r="G8151" s="196"/>
      <c r="H8151" s="196"/>
      <c r="I8151" s="196"/>
      <c r="J8151" s="196"/>
      <c r="K8151" s="196"/>
      <c r="L8151" s="197"/>
    </row>
    <row r="8152" spans="6:12">
      <c r="F8152" s="198"/>
      <c r="G8152" s="196"/>
      <c r="H8152" s="196"/>
      <c r="I8152" s="196"/>
      <c r="J8152" s="196"/>
      <c r="K8152" s="196"/>
      <c r="L8152" s="197"/>
    </row>
    <row r="8153" spans="6:12">
      <c r="F8153" s="198"/>
      <c r="G8153" s="196"/>
      <c r="H8153" s="196"/>
      <c r="I8153" s="196"/>
      <c r="J8153" s="196"/>
      <c r="K8153" s="196"/>
      <c r="L8153" s="197"/>
    </row>
    <row r="8154" spans="6:12">
      <c r="F8154" s="198"/>
      <c r="G8154" s="196"/>
      <c r="H8154" s="196"/>
      <c r="I8154" s="196"/>
      <c r="J8154" s="196"/>
      <c r="K8154" s="196"/>
      <c r="L8154" s="197"/>
    </row>
    <row r="8155" spans="6:12">
      <c r="F8155" s="198"/>
      <c r="G8155" s="196"/>
      <c r="H8155" s="196"/>
      <c r="I8155" s="196"/>
      <c r="J8155" s="196"/>
      <c r="K8155" s="196"/>
      <c r="L8155" s="197"/>
    </row>
    <row r="8156" spans="6:12">
      <c r="F8156" s="198"/>
      <c r="G8156" s="196"/>
      <c r="H8156" s="196"/>
      <c r="I8156" s="196"/>
      <c r="J8156" s="196"/>
      <c r="K8156" s="196"/>
      <c r="L8156" s="197"/>
    </row>
    <row r="8157" spans="6:12">
      <c r="F8157" s="198"/>
      <c r="G8157" s="196"/>
      <c r="H8157" s="196"/>
      <c r="I8157" s="196"/>
      <c r="J8157" s="196"/>
      <c r="K8157" s="196"/>
      <c r="L8157" s="197"/>
    </row>
    <row r="8158" spans="6:12">
      <c r="F8158" s="198"/>
      <c r="G8158" s="196"/>
      <c r="H8158" s="196"/>
      <c r="I8158" s="196"/>
      <c r="J8158" s="196"/>
      <c r="K8158" s="196"/>
      <c r="L8158" s="197"/>
    </row>
    <row r="8159" spans="6:12">
      <c r="F8159" s="198"/>
      <c r="G8159" s="196"/>
      <c r="H8159" s="196"/>
      <c r="I8159" s="196"/>
      <c r="J8159" s="196"/>
      <c r="K8159" s="196"/>
      <c r="L8159" s="197"/>
    </row>
    <row r="8160" spans="6:12">
      <c r="F8160" s="198"/>
      <c r="G8160" s="196"/>
      <c r="H8160" s="196"/>
      <c r="I8160" s="196"/>
      <c r="J8160" s="196"/>
      <c r="K8160" s="196"/>
      <c r="L8160" s="197"/>
    </row>
    <row r="8161" spans="6:12">
      <c r="F8161" s="198"/>
      <c r="G8161" s="196"/>
      <c r="H8161" s="196"/>
      <c r="I8161" s="196"/>
      <c r="J8161" s="196"/>
      <c r="K8161" s="196"/>
      <c r="L8161" s="197"/>
    </row>
    <row r="8162" spans="6:12">
      <c r="F8162" s="198"/>
      <c r="G8162" s="196"/>
      <c r="H8162" s="196"/>
      <c r="I8162" s="196"/>
      <c r="J8162" s="196"/>
      <c r="K8162" s="196"/>
      <c r="L8162" s="197"/>
    </row>
    <row r="8163" spans="6:12">
      <c r="F8163" s="198"/>
      <c r="G8163" s="196"/>
      <c r="H8163" s="196"/>
      <c r="I8163" s="196"/>
      <c r="J8163" s="196"/>
      <c r="K8163" s="196"/>
      <c r="L8163" s="197"/>
    </row>
    <row r="8164" spans="6:12">
      <c r="F8164" s="198"/>
      <c r="G8164" s="196"/>
      <c r="H8164" s="196"/>
      <c r="I8164" s="196"/>
      <c r="J8164" s="196"/>
      <c r="K8164" s="196"/>
      <c r="L8164" s="197"/>
    </row>
    <row r="8165" spans="6:12">
      <c r="F8165" s="198"/>
      <c r="G8165" s="196"/>
      <c r="H8165" s="196"/>
      <c r="I8165" s="196"/>
      <c r="J8165" s="196"/>
      <c r="K8165" s="196"/>
      <c r="L8165" s="197"/>
    </row>
    <row r="8166" spans="6:12">
      <c r="F8166" s="198"/>
      <c r="G8166" s="196"/>
      <c r="H8166" s="196"/>
      <c r="I8166" s="196"/>
      <c r="J8166" s="196"/>
      <c r="K8166" s="196"/>
      <c r="L8166" s="197"/>
    </row>
    <row r="8167" spans="6:12">
      <c r="F8167" s="198"/>
      <c r="G8167" s="196"/>
      <c r="H8167" s="196"/>
      <c r="I8167" s="196"/>
      <c r="J8167" s="196"/>
      <c r="K8167" s="196"/>
      <c r="L8167" s="197"/>
    </row>
    <row r="8168" spans="6:12">
      <c r="F8168" s="198"/>
      <c r="G8168" s="196"/>
      <c r="H8168" s="196"/>
      <c r="I8168" s="196"/>
      <c r="J8168" s="196"/>
      <c r="K8168" s="196"/>
      <c r="L8168" s="197"/>
    </row>
    <row r="8169" spans="6:12">
      <c r="F8169" s="198"/>
      <c r="G8169" s="196"/>
      <c r="H8169" s="196"/>
      <c r="I8169" s="196"/>
      <c r="J8169" s="196"/>
      <c r="K8169" s="196"/>
      <c r="L8169" s="197"/>
    </row>
    <row r="8170" spans="6:12">
      <c r="F8170" s="198"/>
      <c r="G8170" s="196"/>
      <c r="H8170" s="196"/>
      <c r="I8170" s="196"/>
      <c r="J8170" s="196"/>
      <c r="K8170" s="196"/>
      <c r="L8170" s="197"/>
    </row>
    <row r="8171" spans="6:12">
      <c r="F8171" s="198"/>
      <c r="G8171" s="196"/>
      <c r="H8171" s="196"/>
      <c r="I8171" s="196"/>
      <c r="J8171" s="196"/>
      <c r="K8171" s="196"/>
      <c r="L8171" s="197"/>
    </row>
    <row r="8172" spans="6:12">
      <c r="F8172" s="198"/>
      <c r="G8172" s="196"/>
      <c r="H8172" s="196"/>
      <c r="I8172" s="196"/>
      <c r="J8172" s="196"/>
      <c r="K8172" s="196"/>
      <c r="L8172" s="197"/>
    </row>
    <row r="8173" spans="6:12">
      <c r="F8173" s="198"/>
      <c r="G8173" s="196"/>
      <c r="H8173" s="196"/>
      <c r="I8173" s="196"/>
      <c r="J8173" s="196"/>
      <c r="K8173" s="196"/>
      <c r="L8173" s="197"/>
    </row>
    <row r="8174" spans="6:12">
      <c r="F8174" s="198"/>
      <c r="G8174" s="196"/>
      <c r="H8174" s="196"/>
      <c r="I8174" s="196"/>
      <c r="J8174" s="196"/>
      <c r="K8174" s="196"/>
      <c r="L8174" s="197"/>
    </row>
    <row r="8175" spans="6:12">
      <c r="F8175" s="198"/>
      <c r="G8175" s="196"/>
      <c r="H8175" s="196"/>
      <c r="I8175" s="196"/>
      <c r="J8175" s="196"/>
      <c r="K8175" s="196"/>
      <c r="L8175" s="197"/>
    </row>
    <row r="8176" spans="6:12">
      <c r="F8176" s="198"/>
      <c r="G8176" s="196"/>
      <c r="H8176" s="196"/>
      <c r="I8176" s="196"/>
      <c r="J8176" s="196"/>
      <c r="K8176" s="196"/>
      <c r="L8176" s="197"/>
    </row>
    <row r="8177" spans="6:12">
      <c r="F8177" s="198"/>
      <c r="G8177" s="196"/>
      <c r="H8177" s="196"/>
      <c r="I8177" s="196"/>
      <c r="J8177" s="196"/>
      <c r="K8177" s="196"/>
      <c r="L8177" s="197"/>
    </row>
    <row r="8178" spans="6:12">
      <c r="F8178" s="198"/>
      <c r="G8178" s="196"/>
      <c r="H8178" s="196"/>
      <c r="I8178" s="196"/>
      <c r="J8178" s="196"/>
      <c r="K8178" s="196"/>
      <c r="L8178" s="197"/>
    </row>
    <row r="8179" spans="6:12">
      <c r="F8179" s="198"/>
      <c r="G8179" s="196"/>
      <c r="H8179" s="196"/>
      <c r="I8179" s="196"/>
      <c r="J8179" s="196"/>
      <c r="K8179" s="196"/>
      <c r="L8179" s="197"/>
    </row>
    <row r="8180" spans="6:12">
      <c r="F8180" s="198"/>
      <c r="G8180" s="196"/>
      <c r="H8180" s="196"/>
      <c r="I8180" s="196"/>
      <c r="J8180" s="196"/>
      <c r="K8180" s="196"/>
      <c r="L8180" s="197"/>
    </row>
    <row r="8181" spans="6:12">
      <c r="F8181" s="198"/>
      <c r="G8181" s="196"/>
      <c r="H8181" s="196"/>
      <c r="I8181" s="196"/>
      <c r="J8181" s="196"/>
      <c r="K8181" s="196"/>
      <c r="L8181" s="197"/>
    </row>
    <row r="8182" spans="6:12">
      <c r="F8182" s="198"/>
      <c r="G8182" s="196"/>
      <c r="H8182" s="196"/>
      <c r="I8182" s="196"/>
      <c r="J8182" s="196"/>
      <c r="K8182" s="196"/>
      <c r="L8182" s="197"/>
    </row>
    <row r="8183" spans="6:12">
      <c r="F8183" s="198"/>
      <c r="G8183" s="196"/>
      <c r="H8183" s="196"/>
      <c r="I8183" s="196"/>
      <c r="J8183" s="196"/>
      <c r="K8183" s="196"/>
      <c r="L8183" s="197"/>
    </row>
    <row r="8184" spans="6:12">
      <c r="F8184" s="198"/>
      <c r="G8184" s="196"/>
      <c r="H8184" s="196"/>
      <c r="I8184" s="196"/>
      <c r="J8184" s="196"/>
      <c r="K8184" s="196"/>
      <c r="L8184" s="197"/>
    </row>
    <row r="8185" spans="6:12">
      <c r="F8185" s="198"/>
      <c r="G8185" s="196"/>
      <c r="H8185" s="196"/>
      <c r="I8185" s="196"/>
      <c r="J8185" s="196"/>
      <c r="K8185" s="196"/>
      <c r="L8185" s="197"/>
    </row>
    <row r="8186" spans="6:12">
      <c r="F8186" s="198"/>
      <c r="G8186" s="196"/>
      <c r="H8186" s="196"/>
      <c r="I8186" s="196"/>
      <c r="J8186" s="196"/>
      <c r="K8186" s="196"/>
      <c r="L8186" s="197"/>
    </row>
    <row r="8187" spans="6:12">
      <c r="F8187" s="198"/>
      <c r="G8187" s="196"/>
      <c r="H8187" s="196"/>
      <c r="I8187" s="196"/>
      <c r="J8187" s="196"/>
      <c r="K8187" s="196"/>
      <c r="L8187" s="197"/>
    </row>
    <row r="8188" spans="6:12">
      <c r="F8188" s="198"/>
      <c r="G8188" s="196"/>
      <c r="H8188" s="196"/>
      <c r="I8188" s="196"/>
      <c r="J8188" s="196"/>
      <c r="K8188" s="196"/>
      <c r="L8188" s="197"/>
    </row>
    <row r="8189" spans="6:12">
      <c r="F8189" s="198"/>
      <c r="G8189" s="196"/>
      <c r="H8189" s="196"/>
      <c r="I8189" s="196"/>
      <c r="J8189" s="196"/>
      <c r="K8189" s="196"/>
      <c r="L8189" s="197"/>
    </row>
    <row r="8190" spans="6:12">
      <c r="F8190" s="198"/>
      <c r="G8190" s="196"/>
      <c r="H8190" s="196"/>
      <c r="I8190" s="196"/>
      <c r="J8190" s="196"/>
      <c r="K8190" s="196"/>
      <c r="L8190" s="197"/>
    </row>
    <row r="8191" spans="6:12">
      <c r="F8191" s="198"/>
      <c r="G8191" s="196"/>
      <c r="H8191" s="196"/>
      <c r="I8191" s="196"/>
      <c r="J8191" s="196"/>
      <c r="K8191" s="196"/>
      <c r="L8191" s="197"/>
    </row>
    <row r="8192" spans="6:12">
      <c r="F8192" s="198"/>
      <c r="G8192" s="196"/>
      <c r="H8192" s="196"/>
      <c r="I8192" s="196"/>
      <c r="J8192" s="196"/>
      <c r="K8192" s="196"/>
      <c r="L8192" s="197"/>
    </row>
    <row r="8193" spans="6:12">
      <c r="F8193" s="198"/>
      <c r="G8193" s="196"/>
      <c r="H8193" s="196"/>
      <c r="I8193" s="196"/>
      <c r="J8193" s="196"/>
      <c r="K8193" s="196"/>
      <c r="L8193" s="197"/>
    </row>
    <row r="8194" spans="6:12">
      <c r="F8194" s="198"/>
      <c r="G8194" s="196"/>
      <c r="H8194" s="196"/>
      <c r="I8194" s="196"/>
      <c r="J8194" s="196"/>
      <c r="K8194" s="196"/>
      <c r="L8194" s="197"/>
    </row>
    <row r="8195" spans="6:12">
      <c r="F8195" s="198"/>
      <c r="G8195" s="196"/>
      <c r="H8195" s="196"/>
      <c r="I8195" s="196"/>
      <c r="J8195" s="196"/>
      <c r="K8195" s="196"/>
      <c r="L8195" s="197"/>
    </row>
    <row r="8196" spans="6:12">
      <c r="F8196" s="198"/>
      <c r="G8196" s="196"/>
      <c r="H8196" s="196"/>
      <c r="I8196" s="196"/>
      <c r="J8196" s="196"/>
      <c r="K8196" s="196"/>
      <c r="L8196" s="197"/>
    </row>
    <row r="8197" spans="6:12">
      <c r="F8197" s="198"/>
      <c r="G8197" s="196"/>
      <c r="H8197" s="196"/>
      <c r="I8197" s="196"/>
      <c r="J8197" s="196"/>
      <c r="K8197" s="196"/>
      <c r="L8197" s="197"/>
    </row>
    <row r="8198" spans="6:12">
      <c r="F8198" s="198"/>
      <c r="G8198" s="196"/>
      <c r="H8198" s="196"/>
      <c r="I8198" s="196"/>
      <c r="J8198" s="196"/>
      <c r="K8198" s="196"/>
      <c r="L8198" s="197"/>
    </row>
    <row r="8199" spans="6:12">
      <c r="F8199" s="198"/>
      <c r="G8199" s="196"/>
      <c r="H8199" s="196"/>
      <c r="I8199" s="196"/>
      <c r="J8199" s="196"/>
      <c r="K8199" s="196"/>
      <c r="L8199" s="197"/>
    </row>
    <row r="8200" spans="6:12">
      <c r="F8200" s="198"/>
      <c r="G8200" s="196"/>
      <c r="H8200" s="196"/>
      <c r="I8200" s="196"/>
      <c r="J8200" s="196"/>
      <c r="K8200" s="196"/>
      <c r="L8200" s="197"/>
    </row>
    <row r="8201" spans="6:12">
      <c r="F8201" s="198"/>
      <c r="G8201" s="196"/>
      <c r="H8201" s="196"/>
      <c r="I8201" s="196"/>
      <c r="J8201" s="196"/>
      <c r="K8201" s="196"/>
      <c r="L8201" s="197"/>
    </row>
    <row r="8202" spans="6:12">
      <c r="F8202" s="198"/>
      <c r="G8202" s="196"/>
      <c r="H8202" s="196"/>
      <c r="I8202" s="196"/>
      <c r="J8202" s="196"/>
      <c r="K8202" s="196"/>
      <c r="L8202" s="197"/>
    </row>
    <row r="8203" spans="6:12">
      <c r="F8203" s="198"/>
      <c r="G8203" s="196"/>
      <c r="H8203" s="196"/>
      <c r="I8203" s="196"/>
      <c r="J8203" s="196"/>
      <c r="K8203" s="196"/>
      <c r="L8203" s="197"/>
    </row>
    <row r="8204" spans="6:12">
      <c r="F8204" s="198"/>
      <c r="G8204" s="196"/>
      <c r="H8204" s="196"/>
      <c r="I8204" s="196"/>
      <c r="J8204" s="196"/>
      <c r="K8204" s="196"/>
      <c r="L8204" s="197"/>
    </row>
    <row r="8205" spans="6:12">
      <c r="F8205" s="198"/>
      <c r="G8205" s="196"/>
      <c r="H8205" s="196"/>
      <c r="I8205" s="196"/>
      <c r="J8205" s="196"/>
      <c r="K8205" s="196"/>
      <c r="L8205" s="197"/>
    </row>
    <row r="8206" spans="6:12">
      <c r="F8206" s="198"/>
      <c r="G8206" s="196"/>
      <c r="H8206" s="196"/>
      <c r="I8206" s="196"/>
      <c r="J8206" s="196"/>
      <c r="K8206" s="196"/>
      <c r="L8206" s="197"/>
    </row>
    <row r="8207" spans="6:12">
      <c r="F8207" s="198"/>
      <c r="G8207" s="196"/>
      <c r="H8207" s="196"/>
      <c r="I8207" s="196"/>
      <c r="J8207" s="196"/>
      <c r="K8207" s="196"/>
      <c r="L8207" s="197"/>
    </row>
    <row r="8208" spans="6:12">
      <c r="F8208" s="198"/>
      <c r="G8208" s="196"/>
      <c r="H8208" s="196"/>
      <c r="I8208" s="196"/>
      <c r="J8208" s="196"/>
      <c r="K8208" s="196"/>
      <c r="L8208" s="197"/>
    </row>
    <row r="8209" spans="6:12">
      <c r="F8209" s="198"/>
      <c r="G8209" s="196"/>
      <c r="H8209" s="196"/>
      <c r="I8209" s="196"/>
      <c r="J8209" s="196"/>
      <c r="K8209" s="196"/>
      <c r="L8209" s="197"/>
    </row>
    <row r="8210" spans="6:12">
      <c r="F8210" s="198"/>
      <c r="G8210" s="196"/>
      <c r="H8210" s="196"/>
      <c r="I8210" s="196"/>
      <c r="J8210" s="196"/>
      <c r="K8210" s="196"/>
      <c r="L8210" s="197"/>
    </row>
    <row r="8211" spans="6:12">
      <c r="F8211" s="198"/>
      <c r="G8211" s="196"/>
      <c r="H8211" s="196"/>
      <c r="I8211" s="196"/>
      <c r="J8211" s="196"/>
      <c r="K8211" s="196"/>
      <c r="L8211" s="197"/>
    </row>
    <row r="8212" spans="6:12">
      <c r="F8212" s="198"/>
      <c r="G8212" s="196"/>
      <c r="H8212" s="196"/>
      <c r="I8212" s="196"/>
      <c r="J8212" s="196"/>
      <c r="K8212" s="196"/>
      <c r="L8212" s="197"/>
    </row>
    <row r="8213" spans="6:12">
      <c r="F8213" s="198"/>
      <c r="G8213" s="196"/>
      <c r="H8213" s="196"/>
      <c r="I8213" s="196"/>
      <c r="J8213" s="196"/>
      <c r="K8213" s="196"/>
      <c r="L8213" s="197"/>
    </row>
    <row r="8214" spans="6:12">
      <c r="F8214" s="198"/>
      <c r="G8214" s="196"/>
      <c r="H8214" s="196"/>
      <c r="I8214" s="196"/>
      <c r="J8214" s="196"/>
      <c r="K8214" s="196"/>
      <c r="L8214" s="197"/>
    </row>
    <row r="8215" spans="6:12">
      <c r="F8215" s="198"/>
      <c r="G8215" s="196"/>
      <c r="H8215" s="196"/>
      <c r="I8215" s="196"/>
      <c r="J8215" s="196"/>
      <c r="K8215" s="196"/>
      <c r="L8215" s="197"/>
    </row>
    <row r="8216" spans="6:12">
      <c r="F8216" s="198"/>
      <c r="G8216" s="196"/>
      <c r="H8216" s="196"/>
      <c r="I8216" s="196"/>
      <c r="J8216" s="196"/>
      <c r="K8216" s="196"/>
      <c r="L8216" s="197"/>
    </row>
    <row r="8217" spans="6:12">
      <c r="F8217" s="198"/>
      <c r="G8217" s="196"/>
      <c r="H8217" s="196"/>
      <c r="I8217" s="196"/>
      <c r="J8217" s="196"/>
      <c r="K8217" s="196"/>
      <c r="L8217" s="197"/>
    </row>
    <row r="8218" spans="6:12">
      <c r="F8218" s="198"/>
      <c r="G8218" s="196"/>
      <c r="H8218" s="196"/>
      <c r="I8218" s="196"/>
      <c r="J8218" s="196"/>
      <c r="K8218" s="196"/>
      <c r="L8218" s="197"/>
    </row>
    <row r="8219" spans="6:12">
      <c r="F8219" s="198"/>
      <c r="G8219" s="196"/>
      <c r="H8219" s="196"/>
      <c r="I8219" s="196"/>
      <c r="J8219" s="196"/>
      <c r="K8219" s="196"/>
      <c r="L8219" s="197"/>
    </row>
    <row r="8220" spans="6:12">
      <c r="F8220" s="198"/>
      <c r="G8220" s="196"/>
      <c r="H8220" s="196"/>
      <c r="I8220" s="196"/>
      <c r="J8220" s="196"/>
      <c r="K8220" s="196"/>
      <c r="L8220" s="197"/>
    </row>
    <row r="8221" spans="6:12">
      <c r="F8221" s="198"/>
      <c r="G8221" s="196"/>
      <c r="H8221" s="196"/>
      <c r="I8221" s="196"/>
      <c r="J8221" s="196"/>
      <c r="K8221" s="196"/>
      <c r="L8221" s="197"/>
    </row>
    <row r="8222" spans="6:12">
      <c r="F8222" s="198"/>
      <c r="G8222" s="196"/>
      <c r="H8222" s="196"/>
      <c r="I8222" s="196"/>
      <c r="J8222" s="196"/>
      <c r="K8222" s="196"/>
      <c r="L8222" s="197"/>
    </row>
    <row r="8223" spans="6:12">
      <c r="F8223" s="198"/>
      <c r="G8223" s="196"/>
      <c r="H8223" s="196"/>
      <c r="I8223" s="196"/>
      <c r="J8223" s="196"/>
      <c r="K8223" s="196"/>
      <c r="L8223" s="197"/>
    </row>
    <row r="8224" spans="6:12">
      <c r="F8224" s="198"/>
      <c r="G8224" s="196"/>
      <c r="H8224" s="196"/>
      <c r="I8224" s="196"/>
      <c r="J8224" s="196"/>
      <c r="K8224" s="196"/>
      <c r="L8224" s="197"/>
    </row>
    <row r="8225" spans="6:12">
      <c r="F8225" s="198"/>
      <c r="G8225" s="196"/>
      <c r="H8225" s="196"/>
      <c r="I8225" s="196"/>
      <c r="J8225" s="196"/>
      <c r="K8225" s="196"/>
      <c r="L8225" s="197"/>
    </row>
    <row r="8226" spans="6:12">
      <c r="F8226" s="198"/>
      <c r="G8226" s="196"/>
      <c r="H8226" s="196"/>
      <c r="I8226" s="196"/>
      <c r="J8226" s="196"/>
      <c r="K8226" s="196"/>
      <c r="L8226" s="197"/>
    </row>
    <row r="8227" spans="6:12">
      <c r="F8227" s="198"/>
      <c r="G8227" s="196"/>
      <c r="H8227" s="196"/>
      <c r="I8227" s="196"/>
      <c r="J8227" s="196"/>
      <c r="K8227" s="196"/>
      <c r="L8227" s="197"/>
    </row>
    <row r="8228" spans="6:12">
      <c r="F8228" s="198"/>
      <c r="G8228" s="196"/>
      <c r="H8228" s="196"/>
      <c r="I8228" s="196"/>
      <c r="J8228" s="196"/>
      <c r="K8228" s="196"/>
      <c r="L8228" s="197"/>
    </row>
    <row r="8229" spans="6:12">
      <c r="F8229" s="198"/>
      <c r="G8229" s="196"/>
      <c r="H8229" s="196"/>
      <c r="I8229" s="196"/>
      <c r="J8229" s="196"/>
      <c r="K8229" s="196"/>
      <c r="L8229" s="197"/>
    </row>
    <row r="8230" spans="6:12">
      <c r="F8230" s="198"/>
      <c r="G8230" s="196"/>
      <c r="H8230" s="196"/>
      <c r="I8230" s="196"/>
      <c r="J8230" s="196"/>
      <c r="K8230" s="196"/>
      <c r="L8230" s="197"/>
    </row>
    <row r="8231" spans="6:12">
      <c r="F8231" s="198"/>
      <c r="G8231" s="196"/>
      <c r="H8231" s="196"/>
      <c r="I8231" s="196"/>
      <c r="J8231" s="196"/>
      <c r="K8231" s="196"/>
      <c r="L8231" s="197"/>
    </row>
    <row r="8232" spans="6:12">
      <c r="F8232" s="198"/>
      <c r="G8232" s="196"/>
      <c r="H8232" s="196"/>
      <c r="I8232" s="196"/>
      <c r="J8232" s="196"/>
      <c r="K8232" s="196"/>
      <c r="L8232" s="197"/>
    </row>
    <row r="8233" spans="6:12">
      <c r="F8233" s="198"/>
      <c r="G8233" s="196"/>
      <c r="H8233" s="196"/>
      <c r="I8233" s="196"/>
      <c r="J8233" s="196"/>
      <c r="K8233" s="196"/>
      <c r="L8233" s="197"/>
    </row>
    <row r="8234" spans="6:12">
      <c r="F8234" s="198"/>
      <c r="G8234" s="196"/>
      <c r="H8234" s="196"/>
      <c r="I8234" s="196"/>
      <c r="J8234" s="196"/>
      <c r="K8234" s="196"/>
      <c r="L8234" s="197"/>
    </row>
    <row r="8235" spans="6:12">
      <c r="F8235" s="198"/>
      <c r="G8235" s="196"/>
      <c r="H8235" s="196"/>
      <c r="I8235" s="196"/>
      <c r="J8235" s="196"/>
      <c r="K8235" s="196"/>
      <c r="L8235" s="197"/>
    </row>
    <row r="8236" spans="6:12">
      <c r="F8236" s="198"/>
      <c r="G8236" s="196"/>
      <c r="H8236" s="196"/>
      <c r="I8236" s="196"/>
      <c r="J8236" s="196"/>
      <c r="K8236" s="196"/>
      <c r="L8236" s="197"/>
    </row>
    <row r="8237" spans="6:12">
      <c r="F8237" s="198"/>
      <c r="G8237" s="196"/>
      <c r="H8237" s="196"/>
      <c r="I8237" s="196"/>
      <c r="J8237" s="196"/>
      <c r="K8237" s="196"/>
      <c r="L8237" s="197"/>
    </row>
    <row r="8238" spans="6:12">
      <c r="F8238" s="198"/>
      <c r="G8238" s="196"/>
      <c r="H8238" s="196"/>
      <c r="I8238" s="196"/>
      <c r="J8238" s="196"/>
      <c r="K8238" s="196"/>
      <c r="L8238" s="197"/>
    </row>
    <row r="8239" spans="6:12">
      <c r="F8239" s="198"/>
      <c r="G8239" s="196"/>
      <c r="H8239" s="196"/>
      <c r="I8239" s="196"/>
      <c r="J8239" s="196"/>
      <c r="K8239" s="196"/>
      <c r="L8239" s="197"/>
    </row>
    <row r="8240" spans="6:12">
      <c r="F8240" s="198"/>
      <c r="G8240" s="196"/>
      <c r="H8240" s="196"/>
      <c r="I8240" s="196"/>
      <c r="J8240" s="196"/>
      <c r="K8240" s="196"/>
      <c r="L8240" s="197"/>
    </row>
    <row r="8241" spans="6:12">
      <c r="F8241" s="198"/>
      <c r="G8241" s="196"/>
      <c r="H8241" s="196"/>
      <c r="I8241" s="196"/>
      <c r="J8241" s="196"/>
      <c r="K8241" s="196"/>
      <c r="L8241" s="197"/>
    </row>
    <row r="8242" spans="6:12">
      <c r="F8242" s="198"/>
      <c r="G8242" s="196"/>
      <c r="H8242" s="196"/>
      <c r="I8242" s="196"/>
      <c r="J8242" s="196"/>
      <c r="K8242" s="196"/>
      <c r="L8242" s="197"/>
    </row>
    <row r="8243" spans="6:12">
      <c r="F8243" s="198"/>
      <c r="G8243" s="196"/>
      <c r="H8243" s="196"/>
      <c r="I8243" s="196"/>
      <c r="J8243" s="196"/>
      <c r="K8243" s="196"/>
      <c r="L8243" s="197"/>
    </row>
    <row r="8244" spans="6:12">
      <c r="F8244" s="198"/>
      <c r="G8244" s="196"/>
      <c r="H8244" s="196"/>
      <c r="I8244" s="196"/>
      <c r="J8244" s="196"/>
      <c r="K8244" s="196"/>
      <c r="L8244" s="197"/>
    </row>
    <row r="8245" spans="6:12">
      <c r="F8245" s="198"/>
      <c r="G8245" s="196"/>
      <c r="H8245" s="196"/>
      <c r="I8245" s="196"/>
      <c r="J8245" s="196"/>
      <c r="K8245" s="196"/>
      <c r="L8245" s="197"/>
    </row>
    <row r="8246" spans="6:12">
      <c r="F8246" s="198"/>
      <c r="G8246" s="196"/>
      <c r="H8246" s="196"/>
      <c r="I8246" s="196"/>
      <c r="J8246" s="196"/>
      <c r="K8246" s="196"/>
      <c r="L8246" s="197"/>
    </row>
    <row r="8247" spans="6:12">
      <c r="F8247" s="198"/>
      <c r="G8247" s="196"/>
      <c r="H8247" s="196"/>
      <c r="I8247" s="196"/>
      <c r="J8247" s="196"/>
      <c r="K8247" s="196"/>
      <c r="L8247" s="197"/>
    </row>
    <row r="8248" spans="6:12">
      <c r="F8248" s="198"/>
      <c r="G8248" s="196"/>
      <c r="H8248" s="196"/>
      <c r="I8248" s="196"/>
      <c r="J8248" s="196"/>
      <c r="K8248" s="196"/>
      <c r="L8248" s="197"/>
    </row>
    <row r="8249" spans="6:12">
      <c r="F8249" s="198"/>
      <c r="G8249" s="196"/>
      <c r="H8249" s="196"/>
      <c r="I8249" s="196"/>
      <c r="J8249" s="196"/>
      <c r="K8249" s="196"/>
      <c r="L8249" s="197"/>
    </row>
    <row r="8250" spans="6:12">
      <c r="F8250" s="198"/>
      <c r="G8250" s="196"/>
      <c r="H8250" s="196"/>
      <c r="I8250" s="196"/>
      <c r="J8250" s="196"/>
      <c r="K8250" s="196"/>
      <c r="L8250" s="197"/>
    </row>
    <row r="8251" spans="6:12">
      <c r="F8251" s="198"/>
      <c r="G8251" s="196"/>
      <c r="H8251" s="196"/>
      <c r="I8251" s="196"/>
      <c r="J8251" s="196"/>
      <c r="K8251" s="196"/>
      <c r="L8251" s="197"/>
    </row>
    <row r="8252" spans="6:12">
      <c r="F8252" s="198"/>
      <c r="G8252" s="196"/>
      <c r="H8252" s="196"/>
      <c r="I8252" s="196"/>
      <c r="J8252" s="196"/>
      <c r="K8252" s="196"/>
      <c r="L8252" s="197"/>
    </row>
    <row r="8253" spans="6:12">
      <c r="F8253" s="198"/>
      <c r="G8253" s="196"/>
      <c r="H8253" s="196"/>
      <c r="I8253" s="196"/>
      <c r="J8253" s="196"/>
      <c r="K8253" s="196"/>
      <c r="L8253" s="197"/>
    </row>
    <row r="8254" spans="6:12">
      <c r="F8254" s="198"/>
      <c r="G8254" s="196"/>
      <c r="H8254" s="196"/>
      <c r="I8254" s="196"/>
      <c r="J8254" s="196"/>
      <c r="K8254" s="196"/>
      <c r="L8254" s="197"/>
    </row>
    <row r="8255" spans="6:12">
      <c r="F8255" s="198"/>
      <c r="G8255" s="196"/>
      <c r="H8255" s="196"/>
      <c r="I8255" s="196"/>
      <c r="J8255" s="196"/>
      <c r="K8255" s="196"/>
      <c r="L8255" s="197"/>
    </row>
    <row r="8256" spans="6:12">
      <c r="F8256" s="198"/>
      <c r="G8256" s="196"/>
      <c r="H8256" s="196"/>
      <c r="I8256" s="196"/>
      <c r="J8256" s="196"/>
      <c r="K8256" s="196"/>
      <c r="L8256" s="197"/>
    </row>
    <row r="8257" spans="6:12">
      <c r="F8257" s="198"/>
      <c r="G8257" s="196"/>
      <c r="H8257" s="196"/>
      <c r="I8257" s="196"/>
      <c r="J8257" s="196"/>
      <c r="K8257" s="196"/>
      <c r="L8257" s="197"/>
    </row>
    <row r="8258" spans="6:12">
      <c r="F8258" s="198"/>
      <c r="G8258" s="196"/>
      <c r="H8258" s="196"/>
      <c r="I8258" s="196"/>
      <c r="J8258" s="196"/>
      <c r="K8258" s="196"/>
      <c r="L8258" s="197"/>
    </row>
    <row r="8259" spans="6:12">
      <c r="F8259" s="198"/>
      <c r="G8259" s="196"/>
      <c r="H8259" s="196"/>
      <c r="I8259" s="196"/>
      <c r="J8259" s="196"/>
      <c r="K8259" s="196"/>
      <c r="L8259" s="197"/>
    </row>
    <row r="8260" spans="6:12">
      <c r="F8260" s="198"/>
      <c r="G8260" s="196"/>
      <c r="H8260" s="196"/>
      <c r="I8260" s="196"/>
      <c r="J8260" s="196"/>
      <c r="K8260" s="196"/>
      <c r="L8260" s="197"/>
    </row>
    <row r="8261" spans="6:12">
      <c r="F8261" s="198"/>
      <c r="G8261" s="196"/>
      <c r="H8261" s="196"/>
      <c r="I8261" s="196"/>
      <c r="J8261" s="196"/>
      <c r="K8261" s="196"/>
      <c r="L8261" s="197"/>
    </row>
    <row r="8262" spans="6:12">
      <c r="F8262" s="198"/>
      <c r="G8262" s="196"/>
      <c r="H8262" s="196"/>
      <c r="I8262" s="196"/>
      <c r="J8262" s="196"/>
      <c r="K8262" s="196"/>
      <c r="L8262" s="197"/>
    </row>
    <row r="8263" spans="6:12">
      <c r="F8263" s="198"/>
      <c r="G8263" s="196"/>
      <c r="H8263" s="196"/>
      <c r="I8263" s="196"/>
      <c r="J8263" s="196"/>
      <c r="K8263" s="196"/>
      <c r="L8263" s="197"/>
    </row>
    <row r="8264" spans="6:12">
      <c r="F8264" s="198"/>
      <c r="G8264" s="196"/>
      <c r="H8264" s="196"/>
      <c r="I8264" s="196"/>
      <c r="J8264" s="196"/>
      <c r="K8264" s="196"/>
      <c r="L8264" s="197"/>
    </row>
    <row r="8265" spans="6:12">
      <c r="F8265" s="198"/>
      <c r="G8265" s="196"/>
      <c r="H8265" s="196"/>
      <c r="I8265" s="196"/>
      <c r="J8265" s="196"/>
      <c r="K8265" s="196"/>
      <c r="L8265" s="197"/>
    </row>
    <row r="8266" spans="6:12">
      <c r="F8266" s="198"/>
      <c r="G8266" s="196"/>
      <c r="H8266" s="196"/>
      <c r="I8266" s="196"/>
      <c r="J8266" s="196"/>
      <c r="K8266" s="196"/>
      <c r="L8266" s="197"/>
    </row>
    <row r="8267" spans="6:12">
      <c r="F8267" s="198"/>
      <c r="G8267" s="196"/>
      <c r="H8267" s="196"/>
      <c r="I8267" s="196"/>
      <c r="J8267" s="196"/>
      <c r="K8267" s="196"/>
      <c r="L8267" s="197"/>
    </row>
    <row r="8268" spans="6:12">
      <c r="F8268" s="198"/>
      <c r="G8268" s="196"/>
      <c r="H8268" s="196"/>
      <c r="I8268" s="196"/>
      <c r="J8268" s="196"/>
      <c r="K8268" s="196"/>
      <c r="L8268" s="197"/>
    </row>
    <row r="8269" spans="6:12">
      <c r="F8269" s="198"/>
      <c r="G8269" s="196"/>
      <c r="H8269" s="196"/>
      <c r="I8269" s="196"/>
      <c r="J8269" s="196"/>
      <c r="K8269" s="196"/>
      <c r="L8269" s="197"/>
    </row>
    <row r="8270" spans="6:12">
      <c r="F8270" s="198"/>
      <c r="G8270" s="196"/>
      <c r="H8270" s="196"/>
      <c r="I8270" s="196"/>
      <c r="J8270" s="196"/>
      <c r="K8270" s="196"/>
      <c r="L8270" s="197"/>
    </row>
    <row r="8271" spans="6:12">
      <c r="F8271" s="198"/>
      <c r="G8271" s="196"/>
      <c r="H8271" s="196"/>
      <c r="I8271" s="196"/>
      <c r="J8271" s="196"/>
      <c r="K8271" s="196"/>
      <c r="L8271" s="197"/>
    </row>
    <row r="8272" spans="6:12">
      <c r="F8272" s="198"/>
      <c r="G8272" s="196"/>
      <c r="H8272" s="196"/>
      <c r="I8272" s="196"/>
      <c r="J8272" s="196"/>
      <c r="K8272" s="196"/>
      <c r="L8272" s="197"/>
    </row>
    <row r="8273" spans="6:12">
      <c r="F8273" s="198"/>
      <c r="G8273" s="196"/>
      <c r="H8273" s="196"/>
      <c r="I8273" s="196"/>
      <c r="J8273" s="196"/>
      <c r="K8273" s="196"/>
      <c r="L8273" s="197"/>
    </row>
    <row r="8274" spans="6:12">
      <c r="F8274" s="198"/>
      <c r="G8274" s="196"/>
      <c r="H8274" s="196"/>
      <c r="I8274" s="196"/>
      <c r="J8274" s="196"/>
      <c r="K8274" s="196"/>
      <c r="L8274" s="197"/>
    </row>
    <row r="8275" spans="6:12">
      <c r="F8275" s="198"/>
      <c r="G8275" s="196"/>
      <c r="H8275" s="196"/>
      <c r="I8275" s="196"/>
      <c r="J8275" s="196"/>
      <c r="K8275" s="196"/>
      <c r="L8275" s="197"/>
    </row>
    <row r="8276" spans="6:12">
      <c r="F8276" s="198"/>
      <c r="G8276" s="196"/>
      <c r="H8276" s="196"/>
      <c r="I8276" s="196"/>
      <c r="J8276" s="196"/>
      <c r="K8276" s="196"/>
      <c r="L8276" s="197"/>
    </row>
    <row r="8277" spans="6:12">
      <c r="F8277" s="198"/>
      <c r="G8277" s="196"/>
      <c r="H8277" s="196"/>
      <c r="I8277" s="196"/>
      <c r="J8277" s="196"/>
      <c r="K8277" s="196"/>
      <c r="L8277" s="197"/>
    </row>
    <row r="8278" spans="6:12">
      <c r="F8278" s="198"/>
      <c r="G8278" s="196"/>
      <c r="H8278" s="196"/>
      <c r="I8278" s="196"/>
      <c r="J8278" s="196"/>
      <c r="K8278" s="196"/>
      <c r="L8278" s="197"/>
    </row>
    <row r="8279" spans="6:12">
      <c r="F8279" s="198"/>
      <c r="G8279" s="196"/>
      <c r="H8279" s="196"/>
      <c r="I8279" s="196"/>
      <c r="J8279" s="196"/>
      <c r="K8279" s="196"/>
      <c r="L8279" s="197"/>
    </row>
    <row r="8280" spans="6:12">
      <c r="F8280" s="198"/>
      <c r="G8280" s="196"/>
      <c r="H8280" s="196"/>
      <c r="I8280" s="196"/>
      <c r="J8280" s="196"/>
      <c r="K8280" s="196"/>
      <c r="L8280" s="197"/>
    </row>
    <row r="8281" spans="6:12">
      <c r="F8281" s="198"/>
      <c r="G8281" s="196"/>
      <c r="H8281" s="196"/>
      <c r="I8281" s="196"/>
      <c r="J8281" s="196"/>
      <c r="K8281" s="196"/>
      <c r="L8281" s="197"/>
    </row>
    <row r="8282" spans="6:12">
      <c r="F8282" s="198"/>
      <c r="G8282" s="196"/>
      <c r="H8282" s="196"/>
      <c r="I8282" s="196"/>
      <c r="J8282" s="196"/>
      <c r="K8282" s="196"/>
      <c r="L8282" s="197"/>
    </row>
    <row r="8283" spans="6:12">
      <c r="F8283" s="198"/>
      <c r="G8283" s="196"/>
      <c r="H8283" s="196"/>
      <c r="I8283" s="196"/>
      <c r="J8283" s="196"/>
      <c r="K8283" s="196"/>
      <c r="L8283" s="197"/>
    </row>
    <row r="8284" spans="6:12">
      <c r="F8284" s="198"/>
      <c r="G8284" s="196"/>
      <c r="H8284" s="196"/>
      <c r="I8284" s="196"/>
      <c r="J8284" s="196"/>
      <c r="K8284" s="196"/>
      <c r="L8284" s="197"/>
    </row>
    <row r="8285" spans="6:12">
      <c r="F8285" s="198"/>
      <c r="G8285" s="196"/>
      <c r="H8285" s="196"/>
      <c r="I8285" s="196"/>
      <c r="J8285" s="196"/>
      <c r="K8285" s="196"/>
      <c r="L8285" s="197"/>
    </row>
    <row r="8286" spans="6:12">
      <c r="F8286" s="198"/>
      <c r="G8286" s="196"/>
      <c r="H8286" s="196"/>
      <c r="I8286" s="196"/>
      <c r="J8286" s="196"/>
      <c r="K8286" s="196"/>
      <c r="L8286" s="197"/>
    </row>
    <row r="8287" spans="6:12">
      <c r="F8287" s="198"/>
      <c r="G8287" s="196"/>
      <c r="H8287" s="196"/>
      <c r="I8287" s="196"/>
      <c r="J8287" s="196"/>
      <c r="K8287" s="196"/>
      <c r="L8287" s="197"/>
    </row>
    <row r="8288" spans="6:12">
      <c r="F8288" s="198"/>
      <c r="G8288" s="196"/>
      <c r="H8288" s="196"/>
      <c r="I8288" s="196"/>
      <c r="J8288" s="196"/>
      <c r="K8288" s="196"/>
      <c r="L8288" s="197"/>
    </row>
    <row r="8289" spans="6:12">
      <c r="F8289" s="198"/>
      <c r="G8289" s="196"/>
      <c r="H8289" s="196"/>
      <c r="I8289" s="196"/>
      <c r="J8289" s="196"/>
      <c r="K8289" s="196"/>
      <c r="L8289" s="197"/>
    </row>
    <row r="8290" spans="6:12">
      <c r="F8290" s="198"/>
      <c r="G8290" s="196"/>
      <c r="H8290" s="196"/>
      <c r="I8290" s="196"/>
      <c r="J8290" s="196"/>
      <c r="K8290" s="196"/>
      <c r="L8290" s="197"/>
    </row>
    <row r="8291" spans="6:12">
      <c r="F8291" s="198"/>
      <c r="G8291" s="196"/>
      <c r="H8291" s="196"/>
      <c r="I8291" s="196"/>
      <c r="J8291" s="196"/>
      <c r="K8291" s="196"/>
      <c r="L8291" s="197"/>
    </row>
    <row r="8292" spans="6:12">
      <c r="F8292" s="198"/>
      <c r="G8292" s="196"/>
      <c r="H8292" s="196"/>
      <c r="I8292" s="196"/>
      <c r="J8292" s="196"/>
      <c r="K8292" s="196"/>
      <c r="L8292" s="197"/>
    </row>
    <row r="8293" spans="6:12">
      <c r="F8293" s="198"/>
      <c r="G8293" s="196"/>
      <c r="H8293" s="196"/>
      <c r="I8293" s="196"/>
      <c r="J8293" s="196"/>
      <c r="K8293" s="196"/>
      <c r="L8293" s="197"/>
    </row>
    <row r="8294" spans="6:12">
      <c r="F8294" s="198"/>
      <c r="G8294" s="196"/>
      <c r="H8294" s="196"/>
      <c r="I8294" s="196"/>
      <c r="J8294" s="196"/>
      <c r="K8294" s="196"/>
      <c r="L8294" s="197"/>
    </row>
    <row r="8295" spans="6:12">
      <c r="F8295" s="198"/>
      <c r="G8295" s="196"/>
      <c r="H8295" s="196"/>
      <c r="I8295" s="196"/>
      <c r="J8295" s="196"/>
      <c r="K8295" s="196"/>
      <c r="L8295" s="197"/>
    </row>
    <row r="8296" spans="6:12">
      <c r="F8296" s="198"/>
      <c r="G8296" s="196"/>
      <c r="H8296" s="196"/>
      <c r="I8296" s="196"/>
      <c r="J8296" s="196"/>
      <c r="K8296" s="196"/>
      <c r="L8296" s="197"/>
    </row>
    <row r="8297" spans="6:12">
      <c r="F8297" s="198"/>
      <c r="G8297" s="196"/>
      <c r="H8297" s="196"/>
      <c r="I8297" s="196"/>
      <c r="J8297" s="196"/>
      <c r="K8297" s="196"/>
      <c r="L8297" s="197"/>
    </row>
    <row r="8298" spans="6:12">
      <c r="F8298" s="198"/>
      <c r="G8298" s="196"/>
      <c r="H8298" s="196"/>
      <c r="I8298" s="196"/>
      <c r="J8298" s="196"/>
      <c r="K8298" s="196"/>
      <c r="L8298" s="197"/>
    </row>
    <row r="8299" spans="6:12">
      <c r="F8299" s="198"/>
      <c r="G8299" s="196"/>
      <c r="H8299" s="196"/>
      <c r="I8299" s="196"/>
      <c r="J8299" s="196"/>
      <c r="K8299" s="196"/>
      <c r="L8299" s="197"/>
    </row>
    <row r="8300" spans="6:12">
      <c r="F8300" s="198"/>
      <c r="G8300" s="196"/>
      <c r="H8300" s="196"/>
      <c r="I8300" s="196"/>
      <c r="J8300" s="196"/>
      <c r="K8300" s="196"/>
      <c r="L8300" s="197"/>
    </row>
    <row r="8301" spans="6:12">
      <c r="F8301" s="198"/>
      <c r="G8301" s="196"/>
      <c r="H8301" s="196"/>
      <c r="I8301" s="196"/>
      <c r="J8301" s="196"/>
      <c r="K8301" s="196"/>
      <c r="L8301" s="197"/>
    </row>
    <row r="8302" spans="6:12">
      <c r="F8302" s="198"/>
      <c r="G8302" s="196"/>
      <c r="H8302" s="196"/>
      <c r="I8302" s="196"/>
      <c r="J8302" s="196"/>
      <c r="K8302" s="196"/>
      <c r="L8302" s="197"/>
    </row>
    <row r="8303" spans="6:12">
      <c r="F8303" s="198"/>
      <c r="G8303" s="196"/>
      <c r="H8303" s="196"/>
      <c r="I8303" s="196"/>
      <c r="J8303" s="196"/>
      <c r="K8303" s="196"/>
      <c r="L8303" s="197"/>
    </row>
    <row r="8304" spans="6:12">
      <c r="F8304" s="198"/>
      <c r="G8304" s="196"/>
      <c r="H8304" s="196"/>
      <c r="I8304" s="196"/>
      <c r="J8304" s="196"/>
      <c r="K8304" s="196"/>
      <c r="L8304" s="197"/>
    </row>
    <row r="8305" spans="6:12">
      <c r="F8305" s="198"/>
      <c r="G8305" s="196"/>
      <c r="H8305" s="196"/>
      <c r="I8305" s="196"/>
      <c r="J8305" s="196"/>
      <c r="K8305" s="196"/>
      <c r="L8305" s="197"/>
    </row>
    <row r="8306" spans="6:12">
      <c r="F8306" s="198"/>
      <c r="G8306" s="196"/>
      <c r="H8306" s="196"/>
      <c r="I8306" s="196"/>
      <c r="J8306" s="196"/>
      <c r="K8306" s="196"/>
      <c r="L8306" s="197"/>
    </row>
    <row r="8307" spans="6:12">
      <c r="F8307" s="198"/>
      <c r="G8307" s="196"/>
      <c r="H8307" s="196"/>
      <c r="I8307" s="196"/>
      <c r="J8307" s="196"/>
      <c r="K8307" s="196"/>
      <c r="L8307" s="197"/>
    </row>
    <row r="8308" spans="6:12">
      <c r="F8308" s="198"/>
      <c r="G8308" s="196"/>
      <c r="H8308" s="196"/>
      <c r="I8308" s="196"/>
      <c r="J8308" s="196"/>
      <c r="K8308" s="196"/>
      <c r="L8308" s="197"/>
    </row>
    <row r="8309" spans="6:12">
      <c r="F8309" s="198"/>
      <c r="G8309" s="196"/>
      <c r="H8309" s="196"/>
      <c r="I8309" s="196"/>
      <c r="J8309" s="196"/>
      <c r="K8309" s="196"/>
      <c r="L8309" s="197"/>
    </row>
    <row r="8310" spans="6:12">
      <c r="F8310" s="198"/>
      <c r="G8310" s="196"/>
      <c r="H8310" s="196"/>
      <c r="I8310" s="196"/>
      <c r="J8310" s="196"/>
      <c r="K8310" s="196"/>
      <c r="L8310" s="197"/>
    </row>
    <row r="8311" spans="6:12">
      <c r="F8311" s="198"/>
      <c r="G8311" s="196"/>
      <c r="H8311" s="196"/>
      <c r="I8311" s="196"/>
      <c r="J8311" s="196"/>
      <c r="K8311" s="196"/>
      <c r="L8311" s="197"/>
    </row>
    <row r="8312" spans="6:12">
      <c r="F8312" s="198"/>
      <c r="G8312" s="196"/>
      <c r="H8312" s="196"/>
      <c r="I8312" s="196"/>
      <c r="J8312" s="196"/>
      <c r="K8312" s="196"/>
      <c r="L8312" s="197"/>
    </row>
    <row r="8313" spans="6:12">
      <c r="F8313" s="198"/>
      <c r="G8313" s="196"/>
      <c r="H8313" s="196"/>
      <c r="I8313" s="196"/>
      <c r="J8313" s="196"/>
      <c r="K8313" s="196"/>
      <c r="L8313" s="197"/>
    </row>
    <row r="8314" spans="6:12">
      <c r="F8314" s="198"/>
      <c r="G8314" s="196"/>
      <c r="H8314" s="196"/>
      <c r="I8314" s="196"/>
      <c r="J8314" s="196"/>
      <c r="K8314" s="196"/>
      <c r="L8314" s="197"/>
    </row>
    <row r="8315" spans="6:12">
      <c r="F8315" s="198"/>
      <c r="G8315" s="196"/>
      <c r="H8315" s="196"/>
      <c r="I8315" s="196"/>
      <c r="J8315" s="196"/>
      <c r="K8315" s="196"/>
      <c r="L8315" s="197"/>
    </row>
    <row r="8316" spans="6:12">
      <c r="F8316" s="198"/>
      <c r="G8316" s="196"/>
      <c r="H8316" s="196"/>
      <c r="I8316" s="196"/>
      <c r="J8316" s="196"/>
      <c r="K8316" s="196"/>
      <c r="L8316" s="197"/>
    </row>
    <row r="8317" spans="6:12">
      <c r="F8317" s="198"/>
      <c r="G8317" s="196"/>
      <c r="H8317" s="196"/>
      <c r="I8317" s="196"/>
      <c r="J8317" s="196"/>
      <c r="K8317" s="196"/>
      <c r="L8317" s="197"/>
    </row>
    <row r="8318" spans="6:12">
      <c r="F8318" s="198"/>
      <c r="G8318" s="196"/>
      <c r="H8318" s="196"/>
      <c r="I8318" s="196"/>
      <c r="J8318" s="196"/>
      <c r="K8318" s="196"/>
      <c r="L8318" s="197"/>
    </row>
    <row r="8319" spans="6:12">
      <c r="F8319" s="198"/>
      <c r="G8319" s="196"/>
      <c r="H8319" s="196"/>
      <c r="I8319" s="196"/>
      <c r="J8319" s="196"/>
      <c r="K8319" s="196"/>
      <c r="L8319" s="197"/>
    </row>
    <row r="8320" spans="6:12">
      <c r="F8320" s="198"/>
      <c r="G8320" s="196"/>
      <c r="H8320" s="196"/>
      <c r="I8320" s="196"/>
      <c r="J8320" s="196"/>
      <c r="K8320" s="196"/>
      <c r="L8320" s="197"/>
    </row>
    <row r="8321" spans="6:12">
      <c r="F8321" s="198"/>
      <c r="G8321" s="196"/>
      <c r="H8321" s="196"/>
      <c r="I8321" s="196"/>
      <c r="J8321" s="196"/>
      <c r="K8321" s="196"/>
      <c r="L8321" s="197"/>
    </row>
    <row r="8322" spans="6:12">
      <c r="F8322" s="198"/>
      <c r="G8322" s="196"/>
      <c r="H8322" s="196"/>
      <c r="I8322" s="196"/>
      <c r="J8322" s="196"/>
      <c r="K8322" s="196"/>
      <c r="L8322" s="197"/>
    </row>
    <row r="8323" spans="6:12">
      <c r="F8323" s="198"/>
      <c r="G8323" s="196"/>
      <c r="H8323" s="196"/>
      <c r="I8323" s="196"/>
      <c r="J8323" s="196"/>
      <c r="K8323" s="196"/>
      <c r="L8323" s="197"/>
    </row>
    <row r="8324" spans="6:12">
      <c r="F8324" s="198"/>
      <c r="G8324" s="196"/>
      <c r="H8324" s="196"/>
      <c r="I8324" s="196"/>
      <c r="J8324" s="196"/>
      <c r="K8324" s="196"/>
      <c r="L8324" s="197"/>
    </row>
    <row r="8325" spans="6:12">
      <c r="F8325" s="198"/>
      <c r="G8325" s="196"/>
      <c r="H8325" s="196"/>
      <c r="I8325" s="196"/>
      <c r="J8325" s="196"/>
      <c r="K8325" s="196"/>
      <c r="L8325" s="197"/>
    </row>
    <row r="8326" spans="6:12">
      <c r="F8326" s="198"/>
      <c r="G8326" s="196"/>
      <c r="H8326" s="196"/>
      <c r="I8326" s="196"/>
      <c r="J8326" s="196"/>
      <c r="K8326" s="196"/>
      <c r="L8326" s="197"/>
    </row>
    <row r="8327" spans="6:12">
      <c r="F8327" s="198"/>
      <c r="G8327" s="196"/>
      <c r="H8327" s="196"/>
      <c r="I8327" s="196"/>
      <c r="J8327" s="196"/>
      <c r="K8327" s="196"/>
      <c r="L8327" s="197"/>
    </row>
    <row r="8328" spans="6:12">
      <c r="F8328" s="198"/>
      <c r="G8328" s="196"/>
      <c r="H8328" s="196"/>
      <c r="I8328" s="196"/>
      <c r="J8328" s="196"/>
      <c r="K8328" s="196"/>
      <c r="L8328" s="197"/>
    </row>
    <row r="8329" spans="6:12">
      <c r="F8329" s="198"/>
      <c r="G8329" s="196"/>
      <c r="H8329" s="196"/>
      <c r="I8329" s="196"/>
      <c r="J8329" s="196"/>
      <c r="K8329" s="196"/>
      <c r="L8329" s="197"/>
    </row>
    <row r="8330" spans="6:12">
      <c r="F8330" s="198"/>
      <c r="G8330" s="196"/>
      <c r="H8330" s="196"/>
      <c r="I8330" s="196"/>
      <c r="J8330" s="196"/>
      <c r="K8330" s="196"/>
      <c r="L8330" s="197"/>
    </row>
    <row r="8331" spans="6:12">
      <c r="F8331" s="198"/>
      <c r="G8331" s="196"/>
      <c r="H8331" s="196"/>
      <c r="I8331" s="196"/>
      <c r="J8331" s="196"/>
      <c r="K8331" s="196"/>
      <c r="L8331" s="197"/>
    </row>
    <row r="8332" spans="6:12">
      <c r="F8332" s="198"/>
      <c r="G8332" s="196"/>
      <c r="H8332" s="196"/>
      <c r="I8332" s="196"/>
      <c r="J8332" s="196"/>
      <c r="K8332" s="196"/>
      <c r="L8332" s="197"/>
    </row>
    <row r="8333" spans="6:12">
      <c r="F8333" s="198"/>
      <c r="G8333" s="196"/>
      <c r="H8333" s="196"/>
      <c r="I8333" s="196"/>
      <c r="J8333" s="196"/>
      <c r="K8333" s="196"/>
      <c r="L8333" s="197"/>
    </row>
    <row r="8334" spans="6:12">
      <c r="F8334" s="198"/>
      <c r="G8334" s="196"/>
      <c r="H8334" s="196"/>
      <c r="I8334" s="196"/>
      <c r="J8334" s="196"/>
      <c r="K8334" s="196"/>
      <c r="L8334" s="197"/>
    </row>
    <row r="8335" spans="6:12">
      <c r="F8335" s="198"/>
      <c r="G8335" s="196"/>
      <c r="H8335" s="196"/>
      <c r="I8335" s="196"/>
      <c r="J8335" s="196"/>
      <c r="K8335" s="196"/>
      <c r="L8335" s="197"/>
    </row>
    <row r="8336" spans="6:12">
      <c r="F8336" s="198"/>
      <c r="G8336" s="196"/>
      <c r="H8336" s="196"/>
      <c r="I8336" s="196"/>
      <c r="J8336" s="196"/>
      <c r="K8336" s="196"/>
      <c r="L8336" s="197"/>
    </row>
    <row r="8337" spans="6:12">
      <c r="F8337" s="198"/>
      <c r="G8337" s="196"/>
      <c r="H8337" s="196"/>
      <c r="I8337" s="196"/>
      <c r="J8337" s="196"/>
      <c r="K8337" s="196"/>
      <c r="L8337" s="197"/>
    </row>
    <row r="8338" spans="6:12">
      <c r="F8338" s="198"/>
      <c r="G8338" s="196"/>
      <c r="H8338" s="196"/>
      <c r="I8338" s="196"/>
      <c r="J8338" s="196"/>
      <c r="K8338" s="196"/>
      <c r="L8338" s="197"/>
    </row>
    <row r="8339" spans="6:12">
      <c r="F8339" s="198"/>
      <c r="G8339" s="196"/>
      <c r="H8339" s="196"/>
      <c r="I8339" s="196"/>
      <c r="J8339" s="196"/>
      <c r="K8339" s="196"/>
      <c r="L8339" s="197"/>
    </row>
    <row r="8340" spans="6:12">
      <c r="F8340" s="198"/>
      <c r="G8340" s="196"/>
      <c r="H8340" s="196"/>
      <c r="I8340" s="196"/>
      <c r="J8340" s="196"/>
      <c r="K8340" s="196"/>
      <c r="L8340" s="197"/>
    </row>
    <row r="8341" spans="6:12">
      <c r="F8341" s="198"/>
      <c r="G8341" s="196"/>
      <c r="H8341" s="196"/>
      <c r="I8341" s="196"/>
      <c r="J8341" s="196"/>
      <c r="K8341" s="196"/>
      <c r="L8341" s="197"/>
    </row>
    <row r="8342" spans="6:12">
      <c r="F8342" s="198"/>
      <c r="G8342" s="196"/>
      <c r="H8342" s="196"/>
      <c r="I8342" s="196"/>
      <c r="J8342" s="196"/>
      <c r="K8342" s="196"/>
      <c r="L8342" s="197"/>
    </row>
    <row r="8343" spans="6:12">
      <c r="F8343" s="198"/>
      <c r="G8343" s="196"/>
      <c r="H8343" s="196"/>
      <c r="I8343" s="196"/>
      <c r="J8343" s="196"/>
      <c r="K8343" s="196"/>
      <c r="L8343" s="197"/>
    </row>
    <row r="8344" spans="6:12">
      <c r="F8344" s="198"/>
      <c r="G8344" s="196"/>
      <c r="H8344" s="196"/>
      <c r="I8344" s="196"/>
      <c r="J8344" s="196"/>
      <c r="K8344" s="196"/>
      <c r="L8344" s="197"/>
    </row>
    <row r="8345" spans="6:12">
      <c r="F8345" s="198"/>
      <c r="G8345" s="196"/>
      <c r="H8345" s="196"/>
      <c r="I8345" s="196"/>
      <c r="J8345" s="196"/>
      <c r="K8345" s="196"/>
      <c r="L8345" s="197"/>
    </row>
    <row r="8346" spans="6:12">
      <c r="F8346" s="198"/>
      <c r="G8346" s="196"/>
      <c r="H8346" s="196"/>
      <c r="I8346" s="196"/>
      <c r="J8346" s="196"/>
      <c r="K8346" s="196"/>
      <c r="L8346" s="197"/>
    </row>
    <row r="8347" spans="6:12">
      <c r="F8347" s="198"/>
      <c r="G8347" s="196"/>
      <c r="H8347" s="196"/>
      <c r="I8347" s="196"/>
      <c r="J8347" s="196"/>
      <c r="K8347" s="196"/>
      <c r="L8347" s="197"/>
    </row>
    <row r="8348" spans="6:12">
      <c r="F8348" s="198"/>
      <c r="G8348" s="196"/>
      <c r="H8348" s="196"/>
      <c r="I8348" s="196"/>
      <c r="J8348" s="196"/>
      <c r="K8348" s="196"/>
      <c r="L8348" s="197"/>
    </row>
    <row r="8349" spans="6:12">
      <c r="F8349" s="198"/>
      <c r="G8349" s="196"/>
      <c r="H8349" s="196"/>
      <c r="I8349" s="196"/>
      <c r="J8349" s="196"/>
      <c r="K8349" s="196"/>
      <c r="L8349" s="197"/>
    </row>
    <row r="8350" spans="6:12">
      <c r="F8350" s="198"/>
      <c r="G8350" s="196"/>
      <c r="H8350" s="196"/>
      <c r="I8350" s="196"/>
      <c r="J8350" s="196"/>
      <c r="K8350" s="196"/>
      <c r="L8350" s="197"/>
    </row>
    <row r="8351" spans="6:12">
      <c r="F8351" s="198"/>
      <c r="G8351" s="196"/>
      <c r="H8351" s="196"/>
      <c r="I8351" s="196"/>
      <c r="J8351" s="196"/>
      <c r="K8351" s="196"/>
      <c r="L8351" s="197"/>
    </row>
    <row r="8352" spans="6:12">
      <c r="F8352" s="198"/>
      <c r="G8352" s="196"/>
      <c r="H8352" s="196"/>
      <c r="I8352" s="196"/>
      <c r="J8352" s="196"/>
      <c r="K8352" s="196"/>
      <c r="L8352" s="197"/>
    </row>
    <row r="8353" spans="6:12">
      <c r="F8353" s="198"/>
      <c r="G8353" s="196"/>
      <c r="H8353" s="196"/>
      <c r="I8353" s="196"/>
      <c r="J8353" s="196"/>
      <c r="K8353" s="196"/>
      <c r="L8353" s="197"/>
    </row>
    <row r="8354" spans="6:12">
      <c r="F8354" s="198"/>
      <c r="G8354" s="196"/>
      <c r="H8354" s="196"/>
      <c r="I8354" s="196"/>
      <c r="J8354" s="196"/>
      <c r="K8354" s="196"/>
      <c r="L8354" s="197"/>
    </row>
    <row r="8355" spans="6:12">
      <c r="F8355" s="198"/>
      <c r="G8355" s="196"/>
      <c r="H8355" s="196"/>
      <c r="I8355" s="196"/>
      <c r="J8355" s="196"/>
      <c r="K8355" s="196"/>
      <c r="L8355" s="197"/>
    </row>
    <row r="8356" spans="6:12">
      <c r="F8356" s="198"/>
      <c r="G8356" s="196"/>
      <c r="H8356" s="196"/>
      <c r="I8356" s="196"/>
      <c r="J8356" s="196"/>
      <c r="K8356" s="196"/>
      <c r="L8356" s="197"/>
    </row>
    <row r="8357" spans="6:12">
      <c r="F8357" s="198"/>
      <c r="G8357" s="196"/>
      <c r="H8357" s="196"/>
      <c r="I8357" s="196"/>
      <c r="J8357" s="196"/>
      <c r="K8357" s="196"/>
      <c r="L8357" s="197"/>
    </row>
    <row r="8358" spans="6:12">
      <c r="F8358" s="198"/>
      <c r="G8358" s="196"/>
      <c r="H8358" s="196"/>
      <c r="I8358" s="196"/>
      <c r="J8358" s="196"/>
      <c r="K8358" s="196"/>
      <c r="L8358" s="197"/>
    </row>
    <row r="8359" spans="6:12">
      <c r="F8359" s="198"/>
      <c r="G8359" s="196"/>
      <c r="H8359" s="196"/>
      <c r="I8359" s="196"/>
      <c r="J8359" s="196"/>
      <c r="K8359" s="196"/>
      <c r="L8359" s="197"/>
    </row>
    <row r="8360" spans="6:12">
      <c r="F8360" s="198"/>
      <c r="G8360" s="196"/>
      <c r="H8360" s="196"/>
      <c r="I8360" s="196"/>
      <c r="J8360" s="196"/>
      <c r="K8360" s="196"/>
      <c r="L8360" s="197"/>
    </row>
    <row r="8361" spans="6:12">
      <c r="F8361" s="198"/>
      <c r="G8361" s="196"/>
      <c r="H8361" s="196"/>
      <c r="I8361" s="196"/>
      <c r="J8361" s="196"/>
      <c r="K8361" s="196"/>
      <c r="L8361" s="197"/>
    </row>
    <row r="8362" spans="6:12">
      <c r="F8362" s="198"/>
      <c r="G8362" s="196"/>
      <c r="H8362" s="196"/>
      <c r="I8362" s="196"/>
      <c r="J8362" s="196"/>
      <c r="K8362" s="196"/>
      <c r="L8362" s="197"/>
    </row>
    <row r="8363" spans="6:12">
      <c r="F8363" s="198"/>
      <c r="G8363" s="196"/>
      <c r="H8363" s="196"/>
      <c r="I8363" s="196"/>
      <c r="J8363" s="196"/>
      <c r="K8363" s="196"/>
      <c r="L8363" s="197"/>
    </row>
    <row r="8364" spans="6:12">
      <c r="F8364" s="198"/>
      <c r="G8364" s="196"/>
      <c r="H8364" s="196"/>
      <c r="I8364" s="196"/>
      <c r="J8364" s="196"/>
      <c r="K8364" s="196"/>
      <c r="L8364" s="197"/>
    </row>
    <row r="8365" spans="6:12">
      <c r="F8365" s="198"/>
      <c r="G8365" s="196"/>
      <c r="H8365" s="196"/>
      <c r="I8365" s="196"/>
      <c r="J8365" s="196"/>
      <c r="K8365" s="196"/>
      <c r="L8365" s="197"/>
    </row>
    <row r="8366" spans="6:12">
      <c r="F8366" s="198"/>
      <c r="G8366" s="196"/>
      <c r="H8366" s="196"/>
      <c r="I8366" s="196"/>
      <c r="J8366" s="196"/>
      <c r="K8366" s="196"/>
      <c r="L8366" s="197"/>
    </row>
    <row r="8367" spans="6:12">
      <c r="F8367" s="198"/>
      <c r="G8367" s="196"/>
      <c r="H8367" s="196"/>
      <c r="I8367" s="196"/>
      <c r="J8367" s="196"/>
      <c r="K8367" s="196"/>
      <c r="L8367" s="197"/>
    </row>
    <row r="8368" spans="6:12">
      <c r="F8368" s="198"/>
      <c r="G8368" s="196"/>
      <c r="H8368" s="196"/>
      <c r="I8368" s="196"/>
      <c r="J8368" s="196"/>
      <c r="K8368" s="196"/>
      <c r="L8368" s="197"/>
    </row>
    <row r="8369" spans="6:12">
      <c r="F8369" s="198"/>
      <c r="G8369" s="196"/>
      <c r="H8369" s="196"/>
      <c r="I8369" s="196"/>
      <c r="J8369" s="196"/>
      <c r="K8369" s="196"/>
      <c r="L8369" s="197"/>
    </row>
    <row r="8370" spans="6:12">
      <c r="F8370" s="198"/>
      <c r="G8370" s="196"/>
      <c r="H8370" s="196"/>
      <c r="I8370" s="196"/>
      <c r="J8370" s="196"/>
      <c r="K8370" s="196"/>
      <c r="L8370" s="197"/>
    </row>
    <row r="8371" spans="6:12">
      <c r="F8371" s="198"/>
      <c r="G8371" s="196"/>
      <c r="H8371" s="196"/>
      <c r="I8371" s="196"/>
      <c r="J8371" s="196"/>
      <c r="K8371" s="196"/>
      <c r="L8371" s="197"/>
    </row>
    <row r="8372" spans="6:12">
      <c r="F8372" s="198"/>
      <c r="G8372" s="196"/>
      <c r="H8372" s="196"/>
      <c r="I8372" s="196"/>
      <c r="J8372" s="196"/>
      <c r="K8372" s="196"/>
      <c r="L8372" s="197"/>
    </row>
    <row r="8373" spans="6:12">
      <c r="F8373" s="198"/>
      <c r="G8373" s="196"/>
      <c r="H8373" s="196"/>
      <c r="I8373" s="196"/>
      <c r="J8373" s="196"/>
      <c r="K8373" s="196"/>
      <c r="L8373" s="197"/>
    </row>
    <row r="8374" spans="6:12">
      <c r="F8374" s="198"/>
      <c r="G8374" s="196"/>
      <c r="H8374" s="196"/>
      <c r="I8374" s="196"/>
      <c r="J8374" s="196"/>
      <c r="K8374" s="196"/>
      <c r="L8374" s="197"/>
    </row>
    <row r="8375" spans="6:12">
      <c r="F8375" s="198"/>
      <c r="G8375" s="196"/>
      <c r="H8375" s="196"/>
      <c r="I8375" s="196"/>
      <c r="J8375" s="196"/>
      <c r="K8375" s="196"/>
      <c r="L8375" s="197"/>
    </row>
    <row r="8376" spans="6:12">
      <c r="F8376" s="198"/>
      <c r="G8376" s="196"/>
      <c r="H8376" s="196"/>
      <c r="I8376" s="196"/>
      <c r="J8376" s="196"/>
      <c r="K8376" s="196"/>
      <c r="L8376" s="197"/>
    </row>
    <row r="8377" spans="6:12">
      <c r="F8377" s="198"/>
      <c r="G8377" s="196"/>
      <c r="H8377" s="196"/>
      <c r="I8377" s="196"/>
      <c r="J8377" s="196"/>
      <c r="K8377" s="196"/>
      <c r="L8377" s="197"/>
    </row>
    <row r="8378" spans="6:12">
      <c r="F8378" s="198"/>
      <c r="G8378" s="196"/>
      <c r="H8378" s="196"/>
      <c r="I8378" s="196"/>
      <c r="J8378" s="196"/>
      <c r="K8378" s="196"/>
      <c r="L8378" s="197"/>
    </row>
    <row r="8379" spans="6:12">
      <c r="F8379" s="198"/>
      <c r="G8379" s="196"/>
      <c r="H8379" s="196"/>
      <c r="I8379" s="196"/>
      <c r="J8379" s="196"/>
      <c r="K8379" s="196"/>
      <c r="L8379" s="197"/>
    </row>
    <row r="8380" spans="6:12">
      <c r="F8380" s="198"/>
      <c r="G8380" s="196"/>
      <c r="H8380" s="196"/>
      <c r="I8380" s="196"/>
      <c r="J8380" s="196"/>
      <c r="K8380" s="196"/>
      <c r="L8380" s="197"/>
    </row>
    <row r="8381" spans="6:12">
      <c r="F8381" s="198"/>
      <c r="G8381" s="196"/>
      <c r="H8381" s="196"/>
      <c r="I8381" s="196"/>
      <c r="J8381" s="196"/>
      <c r="K8381" s="196"/>
      <c r="L8381" s="197"/>
    </row>
    <row r="8382" spans="6:12">
      <c r="F8382" s="198"/>
      <c r="G8382" s="196"/>
      <c r="H8382" s="196"/>
      <c r="I8382" s="196"/>
      <c r="J8382" s="196"/>
      <c r="K8382" s="196"/>
      <c r="L8382" s="197"/>
    </row>
    <row r="8383" spans="6:12">
      <c r="F8383" s="198"/>
      <c r="G8383" s="196"/>
      <c r="H8383" s="196"/>
      <c r="I8383" s="196"/>
      <c r="J8383" s="196"/>
      <c r="K8383" s="196"/>
      <c r="L8383" s="197"/>
    </row>
    <row r="8384" spans="6:12">
      <c r="F8384" s="198"/>
      <c r="G8384" s="196"/>
      <c r="H8384" s="196"/>
      <c r="I8384" s="196"/>
      <c r="J8384" s="196"/>
      <c r="K8384" s="196"/>
      <c r="L8384" s="197"/>
    </row>
    <row r="8385" spans="6:12">
      <c r="F8385" s="198"/>
      <c r="G8385" s="196"/>
      <c r="H8385" s="196"/>
      <c r="I8385" s="196"/>
      <c r="J8385" s="196"/>
      <c r="K8385" s="196"/>
      <c r="L8385" s="197"/>
    </row>
    <row r="8386" spans="6:12">
      <c r="F8386" s="198"/>
      <c r="G8386" s="196"/>
      <c r="H8386" s="196"/>
      <c r="I8386" s="196"/>
      <c r="J8386" s="196"/>
      <c r="K8386" s="196"/>
      <c r="L8386" s="197"/>
    </row>
    <row r="8387" spans="6:12">
      <c r="F8387" s="198"/>
      <c r="G8387" s="196"/>
      <c r="H8387" s="196"/>
      <c r="I8387" s="196"/>
      <c r="J8387" s="196"/>
      <c r="K8387" s="196"/>
      <c r="L8387" s="197"/>
    </row>
    <row r="8388" spans="6:12">
      <c r="F8388" s="198"/>
      <c r="G8388" s="196"/>
      <c r="H8388" s="196"/>
      <c r="I8388" s="196"/>
      <c r="J8388" s="196"/>
      <c r="K8388" s="196"/>
      <c r="L8388" s="197"/>
    </row>
    <row r="8389" spans="6:12">
      <c r="F8389" s="198"/>
      <c r="G8389" s="196"/>
      <c r="H8389" s="196"/>
      <c r="I8389" s="196"/>
      <c r="J8389" s="196"/>
      <c r="K8389" s="196"/>
      <c r="L8389" s="197"/>
    </row>
    <row r="8390" spans="6:12">
      <c r="F8390" s="198"/>
      <c r="G8390" s="196"/>
      <c r="H8390" s="196"/>
      <c r="I8390" s="196"/>
      <c r="J8390" s="196"/>
      <c r="K8390" s="196"/>
      <c r="L8390" s="197"/>
    </row>
    <row r="8391" spans="6:12">
      <c r="F8391" s="198"/>
      <c r="G8391" s="196"/>
      <c r="H8391" s="196"/>
      <c r="I8391" s="196"/>
      <c r="J8391" s="196"/>
      <c r="K8391" s="196"/>
      <c r="L8391" s="197"/>
    </row>
    <row r="8392" spans="6:12">
      <c r="F8392" s="198"/>
      <c r="G8392" s="196"/>
      <c r="H8392" s="196"/>
      <c r="I8392" s="196"/>
      <c r="J8392" s="196"/>
      <c r="K8392" s="196"/>
      <c r="L8392" s="197"/>
    </row>
    <row r="8393" spans="6:12">
      <c r="F8393" s="198"/>
      <c r="G8393" s="196"/>
      <c r="H8393" s="196"/>
      <c r="I8393" s="196"/>
      <c r="J8393" s="196"/>
      <c r="K8393" s="196"/>
      <c r="L8393" s="197"/>
    </row>
    <row r="8394" spans="6:12">
      <c r="F8394" s="198"/>
      <c r="G8394" s="196"/>
      <c r="H8394" s="196"/>
      <c r="I8394" s="196"/>
      <c r="J8394" s="196"/>
      <c r="K8394" s="196"/>
      <c r="L8394" s="197"/>
    </row>
    <row r="8395" spans="6:12">
      <c r="F8395" s="198"/>
      <c r="G8395" s="196"/>
      <c r="H8395" s="196"/>
      <c r="I8395" s="196"/>
      <c r="J8395" s="196"/>
      <c r="K8395" s="196"/>
      <c r="L8395" s="197"/>
    </row>
    <row r="8396" spans="6:12">
      <c r="F8396" s="198"/>
      <c r="G8396" s="196"/>
      <c r="H8396" s="196"/>
      <c r="I8396" s="196"/>
      <c r="J8396" s="196"/>
      <c r="K8396" s="196"/>
      <c r="L8396" s="197"/>
    </row>
    <row r="8397" spans="6:12">
      <c r="F8397" s="198"/>
      <c r="G8397" s="196"/>
      <c r="H8397" s="196"/>
      <c r="I8397" s="196"/>
      <c r="J8397" s="196"/>
      <c r="K8397" s="196"/>
      <c r="L8397" s="197"/>
    </row>
    <row r="8398" spans="6:12">
      <c r="F8398" s="198"/>
      <c r="G8398" s="196"/>
      <c r="H8398" s="196"/>
      <c r="I8398" s="196"/>
      <c r="J8398" s="196"/>
      <c r="K8398" s="196"/>
      <c r="L8398" s="197"/>
    </row>
    <row r="8399" spans="6:12">
      <c r="F8399" s="198"/>
      <c r="G8399" s="196"/>
      <c r="H8399" s="196"/>
      <c r="I8399" s="196"/>
      <c r="J8399" s="196"/>
      <c r="K8399" s="196"/>
      <c r="L8399" s="197"/>
    </row>
    <row r="8400" spans="6:12">
      <c r="F8400" s="198"/>
      <c r="G8400" s="196"/>
      <c r="H8400" s="196"/>
      <c r="I8400" s="196"/>
      <c r="J8400" s="196"/>
      <c r="K8400" s="196"/>
      <c r="L8400" s="197"/>
    </row>
    <row r="8401" spans="6:12">
      <c r="F8401" s="198"/>
      <c r="G8401" s="196"/>
      <c r="H8401" s="196"/>
      <c r="I8401" s="196"/>
      <c r="J8401" s="196"/>
      <c r="K8401" s="196"/>
      <c r="L8401" s="197"/>
    </row>
    <row r="8402" spans="6:12">
      <c r="F8402" s="198"/>
      <c r="G8402" s="196"/>
      <c r="H8402" s="196"/>
      <c r="I8402" s="196"/>
      <c r="J8402" s="196"/>
      <c r="K8402" s="196"/>
      <c r="L8402" s="197"/>
    </row>
    <row r="8403" spans="6:12">
      <c r="F8403" s="198"/>
      <c r="G8403" s="196"/>
      <c r="H8403" s="196"/>
      <c r="I8403" s="196"/>
      <c r="J8403" s="196"/>
      <c r="K8403" s="196"/>
      <c r="L8403" s="197"/>
    </row>
    <row r="8404" spans="6:12">
      <c r="F8404" s="198"/>
      <c r="G8404" s="196"/>
      <c r="H8404" s="196"/>
      <c r="I8404" s="196"/>
      <c r="J8404" s="196"/>
      <c r="K8404" s="196"/>
      <c r="L8404" s="197"/>
    </row>
    <row r="8405" spans="6:12">
      <c r="F8405" s="198"/>
      <c r="G8405" s="196"/>
      <c r="H8405" s="196"/>
      <c r="I8405" s="196"/>
      <c r="J8405" s="196"/>
      <c r="K8405" s="196"/>
      <c r="L8405" s="197"/>
    </row>
    <row r="8406" spans="6:12">
      <c r="F8406" s="198"/>
      <c r="G8406" s="196"/>
      <c r="H8406" s="196"/>
      <c r="I8406" s="196"/>
      <c r="J8406" s="196"/>
      <c r="K8406" s="196"/>
      <c r="L8406" s="197"/>
    </row>
    <row r="8407" spans="6:12">
      <c r="F8407" s="198"/>
      <c r="G8407" s="196"/>
      <c r="H8407" s="196"/>
      <c r="I8407" s="196"/>
      <c r="J8407" s="196"/>
      <c r="K8407" s="196"/>
      <c r="L8407" s="197"/>
    </row>
    <row r="8408" spans="6:12">
      <c r="F8408" s="198"/>
      <c r="G8408" s="196"/>
      <c r="H8408" s="196"/>
      <c r="I8408" s="196"/>
      <c r="J8408" s="196"/>
      <c r="K8408" s="196"/>
      <c r="L8408" s="197"/>
    </row>
    <row r="8409" spans="6:12">
      <c r="F8409" s="198"/>
      <c r="G8409" s="196"/>
      <c r="H8409" s="196"/>
      <c r="I8409" s="196"/>
      <c r="J8409" s="196"/>
      <c r="K8409" s="196"/>
      <c r="L8409" s="197"/>
    </row>
    <row r="8410" spans="6:12">
      <c r="F8410" s="198"/>
      <c r="G8410" s="196"/>
      <c r="H8410" s="196"/>
      <c r="I8410" s="196"/>
      <c r="J8410" s="196"/>
      <c r="K8410" s="196"/>
      <c r="L8410" s="197"/>
    </row>
    <row r="8411" spans="6:12">
      <c r="F8411" s="198"/>
      <c r="G8411" s="196"/>
      <c r="H8411" s="196"/>
      <c r="I8411" s="196"/>
      <c r="J8411" s="196"/>
      <c r="K8411" s="196"/>
      <c r="L8411" s="197"/>
    </row>
    <row r="8412" spans="6:12">
      <c r="F8412" s="198"/>
      <c r="G8412" s="196"/>
      <c r="H8412" s="196"/>
      <c r="I8412" s="196"/>
      <c r="J8412" s="196"/>
      <c r="K8412" s="196"/>
      <c r="L8412" s="197"/>
    </row>
    <row r="8413" spans="6:12">
      <c r="F8413" s="198"/>
      <c r="G8413" s="196"/>
      <c r="H8413" s="196"/>
      <c r="I8413" s="196"/>
      <c r="J8413" s="196"/>
      <c r="K8413" s="196"/>
      <c r="L8413" s="197"/>
    </row>
    <row r="8414" spans="6:12">
      <c r="F8414" s="198"/>
      <c r="G8414" s="196"/>
      <c r="H8414" s="196"/>
      <c r="I8414" s="196"/>
      <c r="J8414" s="196"/>
      <c r="K8414" s="196"/>
      <c r="L8414" s="197"/>
    </row>
    <row r="8415" spans="6:12">
      <c r="F8415" s="198"/>
      <c r="G8415" s="196"/>
      <c r="H8415" s="196"/>
      <c r="I8415" s="196"/>
      <c r="J8415" s="196"/>
      <c r="K8415" s="196"/>
      <c r="L8415" s="197"/>
    </row>
    <row r="8416" spans="6:12">
      <c r="F8416" s="198"/>
      <c r="G8416" s="196"/>
      <c r="H8416" s="196"/>
      <c r="I8416" s="196"/>
      <c r="J8416" s="196"/>
      <c r="K8416" s="196"/>
      <c r="L8416" s="197"/>
    </row>
    <row r="8417" spans="6:12">
      <c r="F8417" s="198"/>
      <c r="G8417" s="196"/>
      <c r="H8417" s="196"/>
      <c r="I8417" s="196"/>
      <c r="J8417" s="196"/>
      <c r="K8417" s="196"/>
      <c r="L8417" s="197"/>
    </row>
    <row r="8418" spans="6:12">
      <c r="F8418" s="198"/>
      <c r="G8418" s="196"/>
      <c r="H8418" s="196"/>
      <c r="I8418" s="196"/>
      <c r="J8418" s="196"/>
      <c r="K8418" s="196"/>
      <c r="L8418" s="197"/>
    </row>
    <row r="8419" spans="6:12">
      <c r="F8419" s="198"/>
      <c r="G8419" s="196"/>
      <c r="H8419" s="196"/>
      <c r="I8419" s="196"/>
      <c r="J8419" s="196"/>
      <c r="K8419" s="196"/>
      <c r="L8419" s="197"/>
    </row>
    <row r="8420" spans="6:12">
      <c r="F8420" s="198"/>
      <c r="G8420" s="196"/>
      <c r="H8420" s="196"/>
      <c r="I8420" s="196"/>
      <c r="J8420" s="196"/>
      <c r="K8420" s="196"/>
      <c r="L8420" s="197"/>
    </row>
    <row r="8421" spans="6:12">
      <c r="F8421" s="198"/>
      <c r="G8421" s="196"/>
      <c r="H8421" s="196"/>
      <c r="I8421" s="196"/>
      <c r="J8421" s="196"/>
      <c r="K8421" s="196"/>
      <c r="L8421" s="197"/>
    </row>
    <row r="8422" spans="6:12">
      <c r="F8422" s="198"/>
      <c r="G8422" s="196"/>
      <c r="H8422" s="196"/>
      <c r="I8422" s="196"/>
      <c r="J8422" s="196"/>
      <c r="K8422" s="196"/>
      <c r="L8422" s="197"/>
    </row>
    <row r="8423" spans="6:12">
      <c r="F8423" s="198"/>
      <c r="G8423" s="196"/>
      <c r="H8423" s="196"/>
      <c r="I8423" s="196"/>
      <c r="J8423" s="196"/>
      <c r="K8423" s="196"/>
      <c r="L8423" s="197"/>
    </row>
    <row r="8424" spans="6:12">
      <c r="F8424" s="198"/>
      <c r="G8424" s="196"/>
      <c r="H8424" s="196"/>
      <c r="I8424" s="196"/>
      <c r="J8424" s="196"/>
      <c r="K8424" s="196"/>
      <c r="L8424" s="197"/>
    </row>
    <row r="8425" spans="6:12">
      <c r="F8425" s="198"/>
      <c r="G8425" s="196"/>
      <c r="H8425" s="196"/>
      <c r="I8425" s="196"/>
      <c r="J8425" s="196"/>
      <c r="K8425" s="196"/>
      <c r="L8425" s="197"/>
    </row>
    <row r="8426" spans="6:12">
      <c r="F8426" s="198"/>
      <c r="G8426" s="196"/>
      <c r="H8426" s="196"/>
      <c r="I8426" s="196"/>
      <c r="J8426" s="196"/>
      <c r="K8426" s="196"/>
      <c r="L8426" s="197"/>
    </row>
    <row r="8427" spans="6:12">
      <c r="F8427" s="198"/>
      <c r="G8427" s="196"/>
      <c r="H8427" s="196"/>
      <c r="I8427" s="196"/>
      <c r="J8427" s="196"/>
      <c r="K8427" s="196"/>
      <c r="L8427" s="197"/>
    </row>
    <row r="8428" spans="6:12">
      <c r="F8428" s="198"/>
      <c r="G8428" s="196"/>
      <c r="H8428" s="196"/>
      <c r="I8428" s="196"/>
      <c r="J8428" s="196"/>
      <c r="K8428" s="196"/>
      <c r="L8428" s="197"/>
    </row>
    <row r="8429" spans="6:12">
      <c r="F8429" s="198"/>
      <c r="G8429" s="196"/>
      <c r="H8429" s="196"/>
      <c r="I8429" s="196"/>
      <c r="J8429" s="196"/>
      <c r="K8429" s="196"/>
      <c r="L8429" s="197"/>
    </row>
    <row r="8430" spans="6:12">
      <c r="F8430" s="198"/>
      <c r="G8430" s="196"/>
      <c r="H8430" s="196"/>
      <c r="I8430" s="196"/>
      <c r="J8430" s="196"/>
      <c r="K8430" s="196"/>
      <c r="L8430" s="197"/>
    </row>
    <row r="8431" spans="6:12">
      <c r="F8431" s="198"/>
      <c r="G8431" s="196"/>
      <c r="H8431" s="196"/>
      <c r="I8431" s="196"/>
      <c r="J8431" s="196"/>
      <c r="K8431" s="196"/>
      <c r="L8431" s="197"/>
    </row>
    <row r="8432" spans="6:12">
      <c r="F8432" s="198"/>
      <c r="G8432" s="196"/>
      <c r="H8432" s="196"/>
      <c r="I8432" s="196"/>
      <c r="J8432" s="196"/>
      <c r="K8432" s="196"/>
      <c r="L8432" s="197"/>
    </row>
    <row r="8433" spans="6:12">
      <c r="F8433" s="198"/>
      <c r="G8433" s="196"/>
      <c r="H8433" s="196"/>
      <c r="I8433" s="196"/>
      <c r="J8433" s="196"/>
      <c r="K8433" s="196"/>
      <c r="L8433" s="197"/>
    </row>
    <row r="8434" spans="6:12">
      <c r="F8434" s="198"/>
      <c r="G8434" s="196"/>
      <c r="H8434" s="196"/>
      <c r="I8434" s="196"/>
      <c r="J8434" s="196"/>
      <c r="K8434" s="196"/>
      <c r="L8434" s="197"/>
    </row>
    <row r="8435" spans="6:12">
      <c r="F8435" s="198"/>
      <c r="G8435" s="196"/>
      <c r="H8435" s="196"/>
      <c r="I8435" s="196"/>
      <c r="J8435" s="196"/>
      <c r="K8435" s="196"/>
      <c r="L8435" s="197"/>
    </row>
    <row r="8436" spans="6:12">
      <c r="F8436" s="198"/>
      <c r="G8436" s="196"/>
      <c r="H8436" s="196"/>
      <c r="I8436" s="196"/>
      <c r="J8436" s="196"/>
      <c r="K8436" s="196"/>
      <c r="L8436" s="197"/>
    </row>
    <row r="8437" spans="6:12">
      <c r="F8437" s="198"/>
      <c r="G8437" s="196"/>
      <c r="H8437" s="196"/>
      <c r="I8437" s="196"/>
      <c r="J8437" s="196"/>
      <c r="K8437" s="196"/>
      <c r="L8437" s="197"/>
    </row>
    <row r="8438" spans="6:12">
      <c r="F8438" s="198"/>
      <c r="G8438" s="196"/>
      <c r="H8438" s="196"/>
      <c r="I8438" s="196"/>
      <c r="J8438" s="196"/>
      <c r="K8438" s="196"/>
      <c r="L8438" s="197"/>
    </row>
    <row r="8439" spans="6:12">
      <c r="F8439" s="198"/>
      <c r="G8439" s="196"/>
      <c r="H8439" s="196"/>
      <c r="I8439" s="196"/>
      <c r="J8439" s="196"/>
      <c r="K8439" s="196"/>
      <c r="L8439" s="197"/>
    </row>
    <row r="8440" spans="6:12">
      <c r="F8440" s="198"/>
      <c r="G8440" s="196"/>
      <c r="H8440" s="196"/>
      <c r="I8440" s="196"/>
      <c r="J8440" s="196"/>
      <c r="K8440" s="196"/>
      <c r="L8440" s="197"/>
    </row>
    <row r="8441" spans="6:12">
      <c r="F8441" s="198"/>
      <c r="G8441" s="196"/>
      <c r="H8441" s="196"/>
      <c r="I8441" s="196"/>
      <c r="J8441" s="196"/>
      <c r="K8441" s="196"/>
      <c r="L8441" s="197"/>
    </row>
    <row r="8442" spans="6:12">
      <c r="F8442" s="198"/>
      <c r="G8442" s="196"/>
      <c r="H8442" s="196"/>
      <c r="I8442" s="196"/>
      <c r="J8442" s="196"/>
      <c r="K8442" s="196"/>
      <c r="L8442" s="197"/>
    </row>
    <row r="8443" spans="6:12">
      <c r="F8443" s="198"/>
      <c r="G8443" s="196"/>
      <c r="H8443" s="196"/>
      <c r="I8443" s="196"/>
      <c r="J8443" s="196"/>
      <c r="K8443" s="196"/>
      <c r="L8443" s="197"/>
    </row>
    <row r="8444" spans="6:12">
      <c r="F8444" s="198"/>
      <c r="G8444" s="196"/>
      <c r="H8444" s="196"/>
      <c r="I8444" s="196"/>
      <c r="J8444" s="196"/>
      <c r="K8444" s="196"/>
      <c r="L8444" s="197"/>
    </row>
    <row r="8445" spans="6:12">
      <c r="F8445" s="198"/>
      <c r="G8445" s="196"/>
      <c r="H8445" s="196"/>
      <c r="I8445" s="196"/>
      <c r="J8445" s="196"/>
      <c r="K8445" s="196"/>
      <c r="L8445" s="197"/>
    </row>
    <row r="8446" spans="6:12">
      <c r="F8446" s="198"/>
      <c r="G8446" s="196"/>
      <c r="H8446" s="196"/>
      <c r="I8446" s="196"/>
      <c r="J8446" s="196"/>
      <c r="K8446" s="196"/>
      <c r="L8446" s="197"/>
    </row>
    <row r="8447" spans="6:12">
      <c r="F8447" s="198"/>
      <c r="G8447" s="196"/>
      <c r="H8447" s="196"/>
      <c r="I8447" s="196"/>
      <c r="J8447" s="196"/>
      <c r="K8447" s="196"/>
      <c r="L8447" s="197"/>
    </row>
    <row r="8448" spans="6:12">
      <c r="F8448" s="198"/>
      <c r="G8448" s="196"/>
      <c r="H8448" s="196"/>
      <c r="I8448" s="196"/>
      <c r="J8448" s="196"/>
      <c r="K8448" s="196"/>
      <c r="L8448" s="197"/>
    </row>
    <row r="8449" spans="6:12">
      <c r="F8449" s="198"/>
      <c r="G8449" s="196"/>
      <c r="H8449" s="196"/>
      <c r="I8449" s="196"/>
      <c r="J8449" s="196"/>
      <c r="K8449" s="196"/>
      <c r="L8449" s="197"/>
    </row>
    <row r="8450" spans="6:12">
      <c r="F8450" s="198"/>
      <c r="G8450" s="196"/>
      <c r="H8450" s="196"/>
      <c r="I8450" s="196"/>
      <c r="J8450" s="196"/>
      <c r="K8450" s="196"/>
      <c r="L8450" s="197"/>
    </row>
    <row r="8451" spans="6:12">
      <c r="F8451" s="198"/>
      <c r="G8451" s="196"/>
      <c r="H8451" s="196"/>
      <c r="I8451" s="196"/>
      <c r="J8451" s="196"/>
      <c r="K8451" s="196"/>
      <c r="L8451" s="197"/>
    </row>
    <row r="8452" spans="6:12">
      <c r="F8452" s="198"/>
      <c r="G8452" s="196"/>
      <c r="H8452" s="196"/>
      <c r="I8452" s="196"/>
      <c r="J8452" s="196"/>
      <c r="K8452" s="196"/>
      <c r="L8452" s="197"/>
    </row>
    <row r="8453" spans="6:12">
      <c r="F8453" s="198"/>
      <c r="G8453" s="196"/>
      <c r="H8453" s="196"/>
      <c r="I8453" s="196"/>
      <c r="J8453" s="196"/>
      <c r="K8453" s="196"/>
      <c r="L8453" s="197"/>
    </row>
    <row r="8454" spans="6:12">
      <c r="F8454" s="198"/>
      <c r="G8454" s="196"/>
      <c r="H8454" s="196"/>
      <c r="I8454" s="196"/>
      <c r="J8454" s="196"/>
      <c r="K8454" s="196"/>
      <c r="L8454" s="197"/>
    </row>
    <row r="8455" spans="6:12">
      <c r="F8455" s="198"/>
      <c r="G8455" s="196"/>
      <c r="H8455" s="196"/>
      <c r="I8455" s="196"/>
      <c r="J8455" s="196"/>
      <c r="K8455" s="196"/>
      <c r="L8455" s="197"/>
    </row>
    <row r="8456" spans="6:12">
      <c r="F8456" s="198"/>
      <c r="G8456" s="196"/>
      <c r="H8456" s="196"/>
      <c r="I8456" s="196"/>
      <c r="J8456" s="196"/>
      <c r="K8456" s="196"/>
      <c r="L8456" s="197"/>
    </row>
    <row r="8457" spans="6:12">
      <c r="F8457" s="198"/>
      <c r="G8457" s="196"/>
      <c r="H8457" s="196"/>
      <c r="I8457" s="196"/>
      <c r="J8457" s="196"/>
      <c r="K8457" s="196"/>
      <c r="L8457" s="197"/>
    </row>
    <row r="8458" spans="6:12">
      <c r="F8458" s="198"/>
      <c r="G8458" s="196"/>
      <c r="H8458" s="196"/>
      <c r="I8458" s="196"/>
      <c r="J8458" s="196"/>
      <c r="K8458" s="196"/>
      <c r="L8458" s="197"/>
    </row>
    <row r="8459" spans="6:12">
      <c r="F8459" s="198"/>
      <c r="G8459" s="196"/>
      <c r="H8459" s="196"/>
      <c r="I8459" s="196"/>
      <c r="J8459" s="196"/>
      <c r="K8459" s="196"/>
      <c r="L8459" s="197"/>
    </row>
    <row r="8460" spans="6:12">
      <c r="F8460" s="198"/>
      <c r="G8460" s="196"/>
      <c r="H8460" s="196"/>
      <c r="I8460" s="196"/>
      <c r="J8460" s="196"/>
      <c r="K8460" s="196"/>
      <c r="L8460" s="197"/>
    </row>
    <row r="8461" spans="6:12">
      <c r="F8461" s="198"/>
      <c r="G8461" s="196"/>
      <c r="H8461" s="196"/>
      <c r="I8461" s="196"/>
      <c r="J8461" s="196"/>
      <c r="K8461" s="196"/>
      <c r="L8461" s="197"/>
    </row>
    <row r="8462" spans="6:12">
      <c r="F8462" s="198"/>
      <c r="G8462" s="196"/>
      <c r="H8462" s="196"/>
      <c r="I8462" s="196"/>
      <c r="J8462" s="196"/>
      <c r="K8462" s="196"/>
      <c r="L8462" s="197"/>
    </row>
    <row r="8463" spans="6:12">
      <c r="F8463" s="198"/>
      <c r="G8463" s="196"/>
      <c r="H8463" s="196"/>
      <c r="I8463" s="196"/>
      <c r="J8463" s="196"/>
      <c r="K8463" s="196"/>
      <c r="L8463" s="197"/>
    </row>
    <row r="8464" spans="6:12">
      <c r="F8464" s="198"/>
      <c r="G8464" s="196"/>
      <c r="H8464" s="196"/>
      <c r="I8464" s="196"/>
      <c r="J8464" s="196"/>
      <c r="K8464" s="196"/>
      <c r="L8464" s="197"/>
    </row>
    <row r="8465" spans="6:12">
      <c r="F8465" s="198"/>
      <c r="G8465" s="196"/>
      <c r="H8465" s="196"/>
      <c r="I8465" s="196"/>
      <c r="J8465" s="196"/>
      <c r="K8465" s="196"/>
      <c r="L8465" s="197"/>
    </row>
    <row r="8466" spans="6:12">
      <c r="F8466" s="198"/>
      <c r="G8466" s="196"/>
      <c r="H8466" s="196"/>
      <c r="I8466" s="196"/>
      <c r="J8466" s="196"/>
      <c r="K8466" s="196"/>
      <c r="L8466" s="197"/>
    </row>
    <row r="8467" spans="6:12">
      <c r="F8467" s="198"/>
      <c r="G8467" s="196"/>
      <c r="H8467" s="196"/>
      <c r="I8467" s="196"/>
      <c r="J8467" s="196"/>
      <c r="K8467" s="196"/>
      <c r="L8467" s="197"/>
    </row>
    <row r="8468" spans="6:12">
      <c r="F8468" s="198"/>
      <c r="G8468" s="196"/>
      <c r="H8468" s="196"/>
      <c r="I8468" s="196"/>
      <c r="J8468" s="196"/>
      <c r="K8468" s="196"/>
      <c r="L8468" s="197"/>
    </row>
    <row r="8469" spans="6:12">
      <c r="F8469" s="198"/>
      <c r="G8469" s="196"/>
      <c r="H8469" s="196"/>
      <c r="I8469" s="196"/>
      <c r="J8469" s="196"/>
      <c r="K8469" s="196"/>
      <c r="L8469" s="197"/>
    </row>
    <row r="8470" spans="6:12">
      <c r="F8470" s="198"/>
      <c r="G8470" s="196"/>
      <c r="H8470" s="196"/>
      <c r="I8470" s="196"/>
      <c r="J8470" s="196"/>
      <c r="K8470" s="196"/>
      <c r="L8470" s="197"/>
    </row>
    <row r="8471" spans="6:12">
      <c r="F8471" s="198"/>
      <c r="G8471" s="196"/>
      <c r="H8471" s="196"/>
      <c r="I8471" s="196"/>
      <c r="J8471" s="196"/>
      <c r="K8471" s="196"/>
      <c r="L8471" s="197"/>
    </row>
    <row r="8472" spans="6:12">
      <c r="F8472" s="198"/>
      <c r="G8472" s="196"/>
      <c r="H8472" s="196"/>
      <c r="I8472" s="196"/>
      <c r="J8472" s="196"/>
      <c r="K8472" s="196"/>
      <c r="L8472" s="197"/>
    </row>
    <row r="8473" spans="6:12">
      <c r="F8473" s="198"/>
      <c r="G8473" s="196"/>
      <c r="H8473" s="196"/>
      <c r="I8473" s="196"/>
      <c r="J8473" s="196"/>
      <c r="K8473" s="196"/>
      <c r="L8473" s="197"/>
    </row>
    <row r="8474" spans="6:12">
      <c r="F8474" s="198"/>
      <c r="G8474" s="196"/>
      <c r="H8474" s="196"/>
      <c r="I8474" s="196"/>
      <c r="J8474" s="196"/>
      <c r="K8474" s="196"/>
      <c r="L8474" s="197"/>
    </row>
    <row r="8475" spans="6:12">
      <c r="F8475" s="198"/>
      <c r="G8475" s="196"/>
      <c r="H8475" s="196"/>
      <c r="I8475" s="196"/>
      <c r="J8475" s="196"/>
      <c r="K8475" s="196"/>
      <c r="L8475" s="197"/>
    </row>
    <row r="8476" spans="6:12">
      <c r="F8476" s="198"/>
      <c r="G8476" s="196"/>
      <c r="H8476" s="196"/>
      <c r="I8476" s="196"/>
      <c r="J8476" s="196"/>
      <c r="K8476" s="196"/>
      <c r="L8476" s="197"/>
    </row>
    <row r="8477" spans="6:12">
      <c r="F8477" s="198"/>
      <c r="G8477" s="196"/>
      <c r="H8477" s="196"/>
      <c r="I8477" s="196"/>
      <c r="J8477" s="196"/>
      <c r="K8477" s="196"/>
      <c r="L8477" s="197"/>
    </row>
    <row r="8478" spans="6:12">
      <c r="F8478" s="198"/>
      <c r="G8478" s="196"/>
      <c r="H8478" s="196"/>
      <c r="I8478" s="196"/>
      <c r="J8478" s="196"/>
      <c r="K8478" s="196"/>
      <c r="L8478" s="197"/>
    </row>
    <row r="8479" spans="6:12">
      <c r="F8479" s="198"/>
      <c r="G8479" s="196"/>
      <c r="H8479" s="196"/>
      <c r="I8479" s="196"/>
      <c r="J8479" s="196"/>
      <c r="K8479" s="196"/>
      <c r="L8479" s="197"/>
    </row>
    <row r="8480" spans="6:12">
      <c r="F8480" s="198"/>
      <c r="G8480" s="196"/>
      <c r="H8480" s="196"/>
      <c r="I8480" s="196"/>
      <c r="J8480" s="196"/>
      <c r="K8480" s="196"/>
      <c r="L8480" s="197"/>
    </row>
    <row r="8481" spans="6:12">
      <c r="F8481" s="198"/>
      <c r="G8481" s="196"/>
      <c r="H8481" s="196"/>
      <c r="I8481" s="196"/>
      <c r="J8481" s="196"/>
      <c r="K8481" s="196"/>
      <c r="L8481" s="197"/>
    </row>
    <row r="8482" spans="6:12">
      <c r="F8482" s="198"/>
      <c r="G8482" s="196"/>
      <c r="H8482" s="196"/>
      <c r="I8482" s="196"/>
      <c r="J8482" s="196"/>
      <c r="K8482" s="196"/>
      <c r="L8482" s="197"/>
    </row>
    <row r="8483" spans="6:12">
      <c r="F8483" s="198"/>
      <c r="G8483" s="196"/>
      <c r="H8483" s="196"/>
      <c r="I8483" s="196"/>
      <c r="J8483" s="196"/>
      <c r="K8483" s="196"/>
      <c r="L8483" s="197"/>
    </row>
    <row r="8484" spans="6:12">
      <c r="F8484" s="198"/>
      <c r="G8484" s="196"/>
      <c r="H8484" s="196"/>
      <c r="I8484" s="196"/>
      <c r="J8484" s="196"/>
      <c r="K8484" s="196"/>
      <c r="L8484" s="197"/>
    </row>
    <row r="8485" spans="6:12">
      <c r="F8485" s="198"/>
      <c r="G8485" s="196"/>
      <c r="H8485" s="196"/>
      <c r="I8485" s="196"/>
      <c r="J8485" s="196"/>
      <c r="K8485" s="196"/>
      <c r="L8485" s="197"/>
    </row>
    <row r="8486" spans="6:12">
      <c r="F8486" s="198"/>
      <c r="G8486" s="196"/>
      <c r="H8486" s="196"/>
      <c r="I8486" s="196"/>
      <c r="J8486" s="196"/>
      <c r="K8486" s="196"/>
      <c r="L8486" s="197"/>
    </row>
    <row r="8487" spans="6:12">
      <c r="F8487" s="198"/>
      <c r="G8487" s="196"/>
      <c r="H8487" s="196"/>
      <c r="I8487" s="196"/>
      <c r="J8487" s="196"/>
      <c r="K8487" s="196"/>
      <c r="L8487" s="197"/>
    </row>
    <row r="8488" spans="6:12">
      <c r="F8488" s="198"/>
      <c r="G8488" s="196"/>
      <c r="H8488" s="196"/>
      <c r="I8488" s="196"/>
      <c r="J8488" s="196"/>
      <c r="K8488" s="196"/>
      <c r="L8488" s="197"/>
    </row>
    <row r="8489" spans="6:12">
      <c r="F8489" s="198"/>
      <c r="G8489" s="196"/>
      <c r="H8489" s="196"/>
      <c r="I8489" s="196"/>
      <c r="J8489" s="196"/>
      <c r="K8489" s="196"/>
      <c r="L8489" s="197"/>
    </row>
    <row r="8490" spans="6:12">
      <c r="F8490" s="198"/>
      <c r="G8490" s="196"/>
      <c r="H8490" s="196"/>
      <c r="I8490" s="196"/>
      <c r="J8490" s="196"/>
      <c r="K8490" s="196"/>
      <c r="L8490" s="197"/>
    </row>
    <row r="8491" spans="6:12">
      <c r="F8491" s="198"/>
      <c r="G8491" s="196"/>
      <c r="H8491" s="196"/>
      <c r="I8491" s="196"/>
      <c r="J8491" s="196"/>
      <c r="K8491" s="196"/>
      <c r="L8491" s="197"/>
    </row>
    <row r="8492" spans="6:12">
      <c r="F8492" s="198"/>
      <c r="G8492" s="196"/>
      <c r="H8492" s="196"/>
      <c r="I8492" s="196"/>
      <c r="J8492" s="196"/>
      <c r="K8492" s="196"/>
      <c r="L8492" s="197"/>
    </row>
    <row r="8493" spans="6:12">
      <c r="F8493" s="198"/>
      <c r="G8493" s="196"/>
      <c r="H8493" s="196"/>
      <c r="I8493" s="196"/>
      <c r="J8493" s="196"/>
      <c r="K8493" s="196"/>
      <c r="L8493" s="197"/>
    </row>
    <row r="8494" spans="6:12">
      <c r="F8494" s="198"/>
      <c r="G8494" s="196"/>
      <c r="H8494" s="196"/>
      <c r="I8494" s="196"/>
      <c r="J8494" s="196"/>
      <c r="K8494" s="196"/>
      <c r="L8494" s="197"/>
    </row>
    <row r="8495" spans="6:12">
      <c r="F8495" s="198"/>
      <c r="G8495" s="196"/>
      <c r="H8495" s="196"/>
      <c r="I8495" s="196"/>
      <c r="J8495" s="196"/>
      <c r="K8495" s="196"/>
      <c r="L8495" s="197"/>
    </row>
    <row r="8496" spans="6:12">
      <c r="F8496" s="198"/>
      <c r="G8496" s="196"/>
      <c r="H8496" s="196"/>
      <c r="I8496" s="196"/>
      <c r="J8496" s="196"/>
      <c r="K8496" s="196"/>
      <c r="L8496" s="197"/>
    </row>
    <row r="8497" spans="6:12">
      <c r="F8497" s="198"/>
      <c r="G8497" s="196"/>
      <c r="H8497" s="196"/>
      <c r="I8497" s="196"/>
      <c r="J8497" s="196"/>
      <c r="K8497" s="196"/>
      <c r="L8497" s="197"/>
    </row>
    <row r="8498" spans="6:12">
      <c r="F8498" s="198"/>
      <c r="G8498" s="196"/>
      <c r="H8498" s="196"/>
      <c r="I8498" s="196"/>
      <c r="J8498" s="196"/>
      <c r="K8498" s="196"/>
      <c r="L8498" s="197"/>
    </row>
    <row r="8499" spans="6:12">
      <c r="F8499" s="198"/>
      <c r="G8499" s="196"/>
      <c r="H8499" s="196"/>
      <c r="I8499" s="196"/>
      <c r="J8499" s="196"/>
      <c r="K8499" s="196"/>
      <c r="L8499" s="197"/>
    </row>
    <row r="8500" spans="6:12">
      <c r="F8500" s="198"/>
      <c r="G8500" s="196"/>
      <c r="H8500" s="196"/>
      <c r="I8500" s="196"/>
      <c r="J8500" s="196"/>
      <c r="K8500" s="196"/>
      <c r="L8500" s="197"/>
    </row>
    <row r="8501" spans="6:12">
      <c r="F8501" s="198"/>
      <c r="G8501" s="196"/>
      <c r="H8501" s="196"/>
      <c r="I8501" s="196"/>
      <c r="J8501" s="196"/>
      <c r="K8501" s="196"/>
      <c r="L8501" s="197"/>
    </row>
    <row r="8502" spans="6:12">
      <c r="F8502" s="198"/>
      <c r="G8502" s="196"/>
      <c r="H8502" s="196"/>
      <c r="I8502" s="196"/>
      <c r="J8502" s="196"/>
      <c r="K8502" s="196"/>
      <c r="L8502" s="197"/>
    </row>
    <row r="8503" spans="6:12">
      <c r="F8503" s="198"/>
      <c r="G8503" s="196"/>
      <c r="H8503" s="196"/>
      <c r="I8503" s="196"/>
      <c r="J8503" s="196"/>
      <c r="K8503" s="196"/>
      <c r="L8503" s="197"/>
    </row>
    <row r="8504" spans="6:12">
      <c r="F8504" s="198"/>
      <c r="G8504" s="196"/>
      <c r="H8504" s="196"/>
      <c r="I8504" s="196"/>
      <c r="J8504" s="196"/>
      <c r="K8504" s="196"/>
      <c r="L8504" s="197"/>
    </row>
    <row r="8505" spans="6:12">
      <c r="F8505" s="198"/>
      <c r="G8505" s="196"/>
      <c r="H8505" s="196"/>
      <c r="I8505" s="196"/>
      <c r="J8505" s="196"/>
      <c r="K8505" s="196"/>
      <c r="L8505" s="197"/>
    </row>
    <row r="8506" spans="6:12">
      <c r="F8506" s="198"/>
      <c r="G8506" s="196"/>
      <c r="H8506" s="196"/>
      <c r="I8506" s="196"/>
      <c r="J8506" s="196"/>
      <c r="K8506" s="196"/>
      <c r="L8506" s="197"/>
    </row>
    <row r="8507" spans="6:12">
      <c r="F8507" s="198"/>
      <c r="G8507" s="196"/>
      <c r="H8507" s="196"/>
      <c r="I8507" s="196"/>
      <c r="J8507" s="196"/>
      <c r="K8507" s="196"/>
      <c r="L8507" s="197"/>
    </row>
    <row r="8508" spans="6:12">
      <c r="F8508" s="198"/>
      <c r="G8508" s="196"/>
      <c r="H8508" s="196"/>
      <c r="I8508" s="196"/>
      <c r="J8508" s="196"/>
      <c r="K8508" s="196"/>
      <c r="L8508" s="197"/>
    </row>
    <row r="8509" spans="6:12">
      <c r="F8509" s="198"/>
      <c r="G8509" s="196"/>
      <c r="H8509" s="196"/>
      <c r="I8509" s="196"/>
      <c r="J8509" s="196"/>
      <c r="K8509" s="196"/>
      <c r="L8509" s="197"/>
    </row>
    <row r="8510" spans="6:12">
      <c r="F8510" s="198"/>
      <c r="G8510" s="196"/>
      <c r="H8510" s="196"/>
      <c r="I8510" s="196"/>
      <c r="J8510" s="196"/>
      <c r="K8510" s="196"/>
      <c r="L8510" s="197"/>
    </row>
    <row r="8511" spans="6:12">
      <c r="F8511" s="198"/>
      <c r="G8511" s="196"/>
      <c r="H8511" s="196"/>
      <c r="I8511" s="196"/>
      <c r="J8511" s="196"/>
      <c r="K8511" s="196"/>
      <c r="L8511" s="197"/>
    </row>
    <row r="8512" spans="6:12">
      <c r="F8512" s="198"/>
      <c r="G8512" s="196"/>
      <c r="H8512" s="196"/>
      <c r="I8512" s="196"/>
      <c r="J8512" s="196"/>
      <c r="K8512" s="196"/>
      <c r="L8512" s="197"/>
    </row>
    <row r="8513" spans="6:12">
      <c r="F8513" s="198"/>
      <c r="G8513" s="196"/>
      <c r="H8513" s="196"/>
      <c r="I8513" s="196"/>
      <c r="J8513" s="196"/>
      <c r="K8513" s="196"/>
      <c r="L8513" s="197"/>
    </row>
    <row r="8514" spans="6:12">
      <c r="F8514" s="198"/>
      <c r="G8514" s="196"/>
      <c r="H8514" s="196"/>
      <c r="I8514" s="196"/>
      <c r="J8514" s="196"/>
      <c r="K8514" s="196"/>
      <c r="L8514" s="197"/>
    </row>
    <row r="8515" spans="6:12">
      <c r="F8515" s="198"/>
      <c r="G8515" s="196"/>
      <c r="H8515" s="196"/>
      <c r="I8515" s="196"/>
      <c r="J8515" s="196"/>
      <c r="K8515" s="196"/>
      <c r="L8515" s="197"/>
    </row>
    <row r="8516" spans="6:12">
      <c r="F8516" s="198"/>
      <c r="G8516" s="196"/>
      <c r="H8516" s="196"/>
      <c r="I8516" s="196"/>
      <c r="J8516" s="196"/>
      <c r="K8516" s="196"/>
      <c r="L8516" s="197"/>
    </row>
    <row r="8517" spans="6:12">
      <c r="F8517" s="198"/>
      <c r="G8517" s="196"/>
      <c r="H8517" s="196"/>
      <c r="I8517" s="196"/>
      <c r="J8517" s="196"/>
      <c r="K8517" s="196"/>
      <c r="L8517" s="197"/>
    </row>
    <row r="8518" spans="6:12">
      <c r="F8518" s="198"/>
      <c r="G8518" s="196"/>
      <c r="H8518" s="196"/>
      <c r="I8518" s="196"/>
      <c r="J8518" s="196"/>
      <c r="K8518" s="196"/>
      <c r="L8518" s="197"/>
    </row>
    <row r="8519" spans="6:12">
      <c r="F8519" s="198"/>
      <c r="G8519" s="196"/>
      <c r="H8519" s="196"/>
      <c r="I8519" s="196"/>
      <c r="J8519" s="196"/>
      <c r="K8519" s="196"/>
      <c r="L8519" s="197"/>
    </row>
    <row r="8520" spans="6:12">
      <c r="F8520" s="198"/>
      <c r="G8520" s="196"/>
      <c r="H8520" s="196"/>
      <c r="I8520" s="196"/>
      <c r="J8520" s="196"/>
      <c r="K8520" s="196"/>
      <c r="L8520" s="197"/>
    </row>
    <row r="8521" spans="6:12">
      <c r="F8521" s="198"/>
      <c r="G8521" s="196"/>
      <c r="H8521" s="196"/>
      <c r="I8521" s="196"/>
      <c r="J8521" s="196"/>
      <c r="K8521" s="196"/>
      <c r="L8521" s="197"/>
    </row>
    <row r="8522" spans="6:12">
      <c r="F8522" s="198"/>
      <c r="G8522" s="196"/>
      <c r="H8522" s="196"/>
      <c r="I8522" s="196"/>
      <c r="J8522" s="196"/>
      <c r="K8522" s="196"/>
      <c r="L8522" s="197"/>
    </row>
    <row r="8523" spans="6:12">
      <c r="F8523" s="198"/>
      <c r="G8523" s="196"/>
      <c r="H8523" s="196"/>
      <c r="I8523" s="196"/>
      <c r="J8523" s="196"/>
      <c r="K8523" s="196"/>
      <c r="L8523" s="197"/>
    </row>
    <row r="8524" spans="6:12">
      <c r="F8524" s="198"/>
      <c r="G8524" s="196"/>
      <c r="H8524" s="196"/>
      <c r="I8524" s="196"/>
      <c r="J8524" s="196"/>
      <c r="K8524" s="196"/>
      <c r="L8524" s="197"/>
    </row>
    <row r="8525" spans="6:12">
      <c r="F8525" s="198"/>
      <c r="G8525" s="196"/>
      <c r="H8525" s="196"/>
      <c r="I8525" s="196"/>
      <c r="J8525" s="196"/>
      <c r="K8525" s="196"/>
      <c r="L8525" s="197"/>
    </row>
    <row r="8526" spans="6:12">
      <c r="F8526" s="198"/>
      <c r="G8526" s="196"/>
      <c r="H8526" s="196"/>
      <c r="I8526" s="196"/>
      <c r="J8526" s="196"/>
      <c r="K8526" s="196"/>
      <c r="L8526" s="197"/>
    </row>
    <row r="8527" spans="6:12">
      <c r="F8527" s="198"/>
      <c r="G8527" s="196"/>
      <c r="H8527" s="196"/>
      <c r="I8527" s="196"/>
      <c r="J8527" s="196"/>
      <c r="K8527" s="196"/>
      <c r="L8527" s="197"/>
    </row>
    <row r="8528" spans="6:12">
      <c r="F8528" s="198"/>
      <c r="G8528" s="196"/>
      <c r="H8528" s="196"/>
      <c r="I8528" s="196"/>
      <c r="J8528" s="196"/>
      <c r="K8528" s="196"/>
      <c r="L8528" s="197"/>
    </row>
    <row r="8529" spans="6:12">
      <c r="F8529" s="198"/>
      <c r="G8529" s="196"/>
      <c r="H8529" s="196"/>
      <c r="I8529" s="196"/>
      <c r="J8529" s="196"/>
      <c r="K8529" s="196"/>
      <c r="L8529" s="197"/>
    </row>
    <row r="8530" spans="6:12">
      <c r="F8530" s="198"/>
      <c r="G8530" s="196"/>
      <c r="H8530" s="196"/>
      <c r="I8530" s="196"/>
      <c r="J8530" s="196"/>
      <c r="K8530" s="196"/>
      <c r="L8530" s="197"/>
    </row>
    <row r="8531" spans="6:12">
      <c r="F8531" s="198"/>
      <c r="G8531" s="196"/>
      <c r="H8531" s="196"/>
      <c r="I8531" s="196"/>
      <c r="J8531" s="196"/>
      <c r="K8531" s="196"/>
      <c r="L8531" s="197"/>
    </row>
    <row r="8532" spans="6:12">
      <c r="F8532" s="198"/>
      <c r="G8532" s="196"/>
      <c r="H8532" s="196"/>
      <c r="I8532" s="196"/>
      <c r="J8532" s="196"/>
      <c r="K8532" s="196"/>
      <c r="L8532" s="197"/>
    </row>
    <row r="8533" spans="6:12">
      <c r="F8533" s="198"/>
      <c r="G8533" s="196"/>
      <c r="H8533" s="196"/>
      <c r="I8533" s="196"/>
      <c r="J8533" s="196"/>
      <c r="K8533" s="196"/>
      <c r="L8533" s="197"/>
    </row>
    <row r="8534" spans="6:12">
      <c r="F8534" s="198"/>
      <c r="G8534" s="196"/>
      <c r="H8534" s="196"/>
      <c r="I8534" s="196"/>
      <c r="J8534" s="196"/>
      <c r="K8534" s="196"/>
      <c r="L8534" s="197"/>
    </row>
    <row r="8535" spans="6:12">
      <c r="F8535" s="198"/>
      <c r="G8535" s="196"/>
      <c r="H8535" s="196"/>
      <c r="I8535" s="196"/>
      <c r="J8535" s="196"/>
      <c r="K8535" s="196"/>
      <c r="L8535" s="197"/>
    </row>
    <row r="8536" spans="6:12">
      <c r="F8536" s="198"/>
      <c r="G8536" s="196"/>
      <c r="H8536" s="196"/>
      <c r="I8536" s="196"/>
      <c r="J8536" s="196"/>
      <c r="K8536" s="196"/>
      <c r="L8536" s="197"/>
    </row>
    <row r="8537" spans="6:12">
      <c r="F8537" s="198"/>
      <c r="G8537" s="196"/>
      <c r="H8537" s="196"/>
      <c r="I8537" s="196"/>
      <c r="J8537" s="196"/>
      <c r="K8537" s="196"/>
      <c r="L8537" s="197"/>
    </row>
    <row r="8538" spans="6:12">
      <c r="F8538" s="198"/>
      <c r="G8538" s="196"/>
      <c r="H8538" s="196"/>
      <c r="I8538" s="196"/>
      <c r="J8538" s="196"/>
      <c r="K8538" s="196"/>
      <c r="L8538" s="197"/>
    </row>
    <row r="8539" spans="6:12">
      <c r="F8539" s="198"/>
      <c r="G8539" s="196"/>
      <c r="H8539" s="196"/>
      <c r="I8539" s="196"/>
      <c r="J8539" s="196"/>
      <c r="K8539" s="196"/>
      <c r="L8539" s="197"/>
    </row>
    <row r="8540" spans="6:12">
      <c r="F8540" s="198"/>
      <c r="G8540" s="196"/>
      <c r="H8540" s="196"/>
      <c r="I8540" s="196"/>
      <c r="J8540" s="196"/>
      <c r="K8540" s="196"/>
      <c r="L8540" s="197"/>
    </row>
    <row r="8541" spans="6:12">
      <c r="F8541" s="198"/>
      <c r="G8541" s="196"/>
      <c r="H8541" s="196"/>
      <c r="I8541" s="196"/>
      <c r="J8541" s="196"/>
      <c r="K8541" s="196"/>
      <c r="L8541" s="197"/>
    </row>
    <row r="8542" spans="6:12">
      <c r="F8542" s="198"/>
      <c r="G8542" s="196"/>
      <c r="H8542" s="196"/>
      <c r="I8542" s="196"/>
      <c r="J8542" s="196"/>
      <c r="K8542" s="196"/>
      <c r="L8542" s="197"/>
    </row>
    <row r="8543" spans="6:12">
      <c r="F8543" s="198"/>
      <c r="G8543" s="196"/>
      <c r="H8543" s="196"/>
      <c r="I8543" s="196"/>
      <c r="J8543" s="196"/>
      <c r="K8543" s="196"/>
      <c r="L8543" s="197"/>
    </row>
    <row r="8544" spans="6:12">
      <c r="F8544" s="198"/>
      <c r="G8544" s="196"/>
      <c r="H8544" s="196"/>
      <c r="I8544" s="196"/>
      <c r="J8544" s="196"/>
      <c r="K8544" s="196"/>
      <c r="L8544" s="197"/>
    </row>
    <row r="8545" spans="6:12">
      <c r="F8545" s="198"/>
      <c r="G8545" s="196"/>
      <c r="H8545" s="196"/>
      <c r="I8545" s="196"/>
      <c r="J8545" s="196"/>
      <c r="K8545" s="196"/>
      <c r="L8545" s="197"/>
    </row>
    <row r="8546" spans="6:12">
      <c r="F8546" s="198"/>
      <c r="G8546" s="196"/>
      <c r="H8546" s="196"/>
      <c r="I8546" s="196"/>
      <c r="J8546" s="196"/>
      <c r="K8546" s="196"/>
      <c r="L8546" s="197"/>
    </row>
    <row r="8547" spans="6:12">
      <c r="F8547" s="198"/>
      <c r="G8547" s="196"/>
      <c r="H8547" s="196"/>
      <c r="I8547" s="196"/>
      <c r="J8547" s="196"/>
      <c r="K8547" s="196"/>
      <c r="L8547" s="197"/>
    </row>
    <row r="8548" spans="6:12">
      <c r="F8548" s="198"/>
      <c r="G8548" s="196"/>
      <c r="H8548" s="196"/>
      <c r="I8548" s="196"/>
      <c r="J8548" s="196"/>
      <c r="K8548" s="196"/>
      <c r="L8548" s="197"/>
    </row>
    <row r="8549" spans="6:12">
      <c r="F8549" s="198"/>
      <c r="G8549" s="196"/>
      <c r="H8549" s="196"/>
      <c r="I8549" s="196"/>
      <c r="J8549" s="196"/>
      <c r="K8549" s="196"/>
      <c r="L8549" s="197"/>
    </row>
    <row r="8550" spans="6:12">
      <c r="F8550" s="198"/>
      <c r="G8550" s="196"/>
      <c r="H8550" s="196"/>
      <c r="I8550" s="196"/>
      <c r="J8550" s="196"/>
      <c r="K8550" s="196"/>
      <c r="L8550" s="197"/>
    </row>
    <row r="8551" spans="6:12">
      <c r="F8551" s="198"/>
      <c r="G8551" s="196"/>
      <c r="H8551" s="196"/>
      <c r="I8551" s="196"/>
      <c r="J8551" s="196"/>
      <c r="K8551" s="196"/>
      <c r="L8551" s="197"/>
    </row>
    <row r="8552" spans="6:12">
      <c r="F8552" s="198"/>
      <c r="G8552" s="196"/>
      <c r="H8552" s="196"/>
      <c r="I8552" s="196"/>
      <c r="J8552" s="196"/>
      <c r="K8552" s="196"/>
      <c r="L8552" s="197"/>
    </row>
    <row r="8553" spans="6:12">
      <c r="F8553" s="198"/>
      <c r="G8553" s="196"/>
      <c r="H8553" s="196"/>
      <c r="I8553" s="196"/>
      <c r="J8553" s="196"/>
      <c r="K8553" s="196"/>
      <c r="L8553" s="197"/>
    </row>
    <row r="8554" spans="6:12">
      <c r="F8554" s="198"/>
      <c r="G8554" s="196"/>
      <c r="H8554" s="196"/>
      <c r="I8554" s="196"/>
      <c r="J8554" s="196"/>
      <c r="K8554" s="196"/>
      <c r="L8554" s="197"/>
    </row>
    <row r="8555" spans="6:12">
      <c r="F8555" s="198"/>
      <c r="G8555" s="196"/>
      <c r="H8555" s="196"/>
      <c r="I8555" s="196"/>
      <c r="J8555" s="196"/>
      <c r="K8555" s="196"/>
      <c r="L8555" s="197"/>
    </row>
    <row r="8556" spans="6:12">
      <c r="F8556" s="198"/>
      <c r="G8556" s="196"/>
      <c r="H8556" s="196"/>
      <c r="I8556" s="196"/>
      <c r="J8556" s="196"/>
      <c r="K8556" s="196"/>
      <c r="L8556" s="197"/>
    </row>
    <row r="8557" spans="6:12">
      <c r="F8557" s="198"/>
      <c r="G8557" s="196"/>
      <c r="H8557" s="196"/>
      <c r="I8557" s="196"/>
      <c r="J8557" s="196"/>
      <c r="K8557" s="196"/>
      <c r="L8557" s="197"/>
    </row>
    <row r="8558" spans="6:12">
      <c r="F8558" s="198"/>
      <c r="G8558" s="196"/>
      <c r="H8558" s="196"/>
      <c r="I8558" s="196"/>
      <c r="J8558" s="196"/>
      <c r="K8558" s="196"/>
      <c r="L8558" s="197"/>
    </row>
    <row r="8559" spans="6:12">
      <c r="F8559" s="198"/>
      <c r="G8559" s="196"/>
      <c r="H8559" s="196"/>
      <c r="I8559" s="196"/>
      <c r="J8559" s="196"/>
      <c r="K8559" s="196"/>
      <c r="L8559" s="197"/>
    </row>
    <row r="8560" spans="6:12">
      <c r="F8560" s="198"/>
      <c r="G8560" s="196"/>
      <c r="H8560" s="196"/>
      <c r="I8560" s="196"/>
      <c r="J8560" s="196"/>
      <c r="K8560" s="196"/>
      <c r="L8560" s="197"/>
    </row>
    <row r="8561" spans="6:12">
      <c r="F8561" s="198"/>
      <c r="G8561" s="196"/>
      <c r="H8561" s="196"/>
      <c r="I8561" s="196"/>
      <c r="J8561" s="196"/>
      <c r="K8561" s="196"/>
      <c r="L8561" s="197"/>
    </row>
    <row r="8562" spans="6:12">
      <c r="F8562" s="198"/>
      <c r="G8562" s="196"/>
      <c r="H8562" s="196"/>
      <c r="I8562" s="196"/>
      <c r="J8562" s="196"/>
      <c r="K8562" s="196"/>
      <c r="L8562" s="197"/>
    </row>
    <row r="8563" spans="6:12">
      <c r="F8563" s="198"/>
      <c r="G8563" s="196"/>
      <c r="H8563" s="196"/>
      <c r="I8563" s="196"/>
      <c r="J8563" s="196"/>
      <c r="K8563" s="196"/>
      <c r="L8563" s="197"/>
    </row>
    <row r="8564" spans="6:12">
      <c r="F8564" s="198"/>
      <c r="G8564" s="196"/>
      <c r="H8564" s="196"/>
      <c r="I8564" s="196"/>
      <c r="J8564" s="196"/>
      <c r="K8564" s="196"/>
      <c r="L8564" s="197"/>
    </row>
    <row r="8565" spans="6:12">
      <c r="F8565" s="198"/>
      <c r="G8565" s="196"/>
      <c r="H8565" s="196"/>
      <c r="I8565" s="196"/>
      <c r="J8565" s="196"/>
      <c r="K8565" s="196"/>
      <c r="L8565" s="197"/>
    </row>
    <row r="8566" spans="6:12">
      <c r="F8566" s="198"/>
      <c r="G8566" s="196"/>
      <c r="H8566" s="196"/>
      <c r="I8566" s="196"/>
      <c r="J8566" s="196"/>
      <c r="K8566" s="196"/>
      <c r="L8566" s="197"/>
    </row>
    <row r="8567" spans="6:12">
      <c r="F8567" s="198"/>
      <c r="G8567" s="196"/>
      <c r="H8567" s="196"/>
      <c r="I8567" s="196"/>
      <c r="J8567" s="196"/>
      <c r="K8567" s="196"/>
      <c r="L8567" s="197"/>
    </row>
    <row r="8568" spans="6:12">
      <c r="F8568" s="198"/>
      <c r="G8568" s="196"/>
      <c r="H8568" s="196"/>
      <c r="I8568" s="196"/>
      <c r="J8568" s="196"/>
      <c r="K8568" s="196"/>
      <c r="L8568" s="197"/>
    </row>
    <row r="8569" spans="6:12">
      <c r="F8569" s="198"/>
      <c r="G8569" s="196"/>
      <c r="H8569" s="196"/>
      <c r="I8569" s="196"/>
      <c r="J8569" s="196"/>
      <c r="K8569" s="196"/>
      <c r="L8569" s="197"/>
    </row>
    <row r="8570" spans="6:12">
      <c r="F8570" s="198"/>
      <c r="G8570" s="196"/>
      <c r="H8570" s="196"/>
      <c r="I8570" s="196"/>
      <c r="J8570" s="196"/>
      <c r="K8570" s="196"/>
      <c r="L8570" s="197"/>
    </row>
    <row r="8571" spans="6:12">
      <c r="F8571" s="198"/>
      <c r="G8571" s="196"/>
      <c r="H8571" s="196"/>
      <c r="I8571" s="196"/>
      <c r="J8571" s="196"/>
      <c r="K8571" s="196"/>
      <c r="L8571" s="197"/>
    </row>
    <row r="8572" spans="6:12">
      <c r="F8572" s="198"/>
      <c r="G8572" s="196"/>
      <c r="H8572" s="196"/>
      <c r="I8572" s="196"/>
      <c r="J8572" s="196"/>
      <c r="K8572" s="196"/>
      <c r="L8572" s="197"/>
    </row>
    <row r="8573" spans="6:12">
      <c r="F8573" s="198"/>
      <c r="G8573" s="196"/>
      <c r="H8573" s="196"/>
      <c r="I8573" s="196"/>
      <c r="J8573" s="196"/>
      <c r="K8573" s="196"/>
      <c r="L8573" s="197"/>
    </row>
    <row r="8574" spans="6:12">
      <c r="F8574" s="198"/>
      <c r="G8574" s="196"/>
      <c r="H8574" s="196"/>
      <c r="I8574" s="196"/>
      <c r="J8574" s="196"/>
      <c r="K8574" s="196"/>
      <c r="L8574" s="197"/>
    </row>
    <row r="8575" spans="6:12">
      <c r="F8575" s="198"/>
      <c r="G8575" s="196"/>
      <c r="H8575" s="196"/>
      <c r="I8575" s="196"/>
      <c r="J8575" s="196"/>
      <c r="K8575" s="196"/>
      <c r="L8575" s="197"/>
    </row>
    <row r="8576" spans="6:12">
      <c r="F8576" s="198"/>
      <c r="G8576" s="196"/>
      <c r="H8576" s="196"/>
      <c r="I8576" s="196"/>
      <c r="J8576" s="196"/>
      <c r="K8576" s="196"/>
      <c r="L8576" s="197"/>
    </row>
    <row r="8577" spans="6:12">
      <c r="F8577" s="198"/>
      <c r="G8577" s="196"/>
      <c r="H8577" s="196"/>
      <c r="I8577" s="196"/>
      <c r="J8577" s="196"/>
      <c r="K8577" s="196"/>
      <c r="L8577" s="197"/>
    </row>
    <row r="8578" spans="6:12">
      <c r="F8578" s="198"/>
      <c r="G8578" s="196"/>
      <c r="H8578" s="196"/>
      <c r="I8578" s="196"/>
      <c r="J8578" s="196"/>
      <c r="K8578" s="196"/>
      <c r="L8578" s="197"/>
    </row>
    <row r="8579" spans="6:12">
      <c r="F8579" s="198"/>
      <c r="G8579" s="196"/>
      <c r="H8579" s="196"/>
      <c r="I8579" s="196"/>
      <c r="J8579" s="196"/>
      <c r="K8579" s="196"/>
      <c r="L8579" s="197"/>
    </row>
    <row r="8580" spans="6:12">
      <c r="F8580" s="198"/>
      <c r="G8580" s="196"/>
      <c r="H8580" s="196"/>
      <c r="I8580" s="196"/>
      <c r="J8580" s="196"/>
      <c r="K8580" s="196"/>
      <c r="L8580" s="197"/>
    </row>
    <row r="8581" spans="6:12">
      <c r="F8581" s="198"/>
      <c r="G8581" s="196"/>
      <c r="H8581" s="196"/>
      <c r="I8581" s="196"/>
      <c r="J8581" s="196"/>
      <c r="K8581" s="196"/>
      <c r="L8581" s="197"/>
    </row>
    <row r="8582" spans="6:12">
      <c r="F8582" s="198"/>
      <c r="G8582" s="196"/>
      <c r="H8582" s="196"/>
      <c r="I8582" s="196"/>
      <c r="J8582" s="196"/>
      <c r="K8582" s="196"/>
      <c r="L8582" s="197"/>
    </row>
    <row r="8583" spans="6:12">
      <c r="F8583" s="198"/>
      <c r="G8583" s="196"/>
      <c r="H8583" s="196"/>
      <c r="I8583" s="196"/>
      <c r="J8583" s="196"/>
      <c r="K8583" s="196"/>
      <c r="L8583" s="197"/>
    </row>
    <row r="8584" spans="6:12">
      <c r="F8584" s="198"/>
      <c r="G8584" s="196"/>
      <c r="H8584" s="196"/>
      <c r="I8584" s="196"/>
      <c r="J8584" s="196"/>
      <c r="K8584" s="196"/>
      <c r="L8584" s="197"/>
    </row>
    <row r="8585" spans="6:12">
      <c r="F8585" s="198"/>
      <c r="G8585" s="196"/>
      <c r="H8585" s="196"/>
      <c r="I8585" s="196"/>
      <c r="J8585" s="196"/>
      <c r="K8585" s="196"/>
      <c r="L8585" s="197"/>
    </row>
    <row r="8586" spans="6:12">
      <c r="F8586" s="198"/>
      <c r="G8586" s="196"/>
      <c r="H8586" s="196"/>
      <c r="I8586" s="196"/>
      <c r="J8586" s="196"/>
      <c r="K8586" s="196"/>
      <c r="L8586" s="197"/>
    </row>
    <row r="8587" spans="6:12">
      <c r="F8587" s="198"/>
      <c r="G8587" s="196"/>
      <c r="H8587" s="196"/>
      <c r="I8587" s="196"/>
      <c r="J8587" s="196"/>
      <c r="K8587" s="196"/>
      <c r="L8587" s="197"/>
    </row>
    <row r="8588" spans="6:12">
      <c r="F8588" s="198"/>
      <c r="G8588" s="196"/>
      <c r="H8588" s="196"/>
      <c r="I8588" s="196"/>
      <c r="J8588" s="196"/>
      <c r="K8588" s="196"/>
      <c r="L8588" s="197"/>
    </row>
    <row r="8589" spans="6:12">
      <c r="F8589" s="198"/>
      <c r="G8589" s="196"/>
      <c r="H8589" s="196"/>
      <c r="I8589" s="196"/>
      <c r="J8589" s="196"/>
      <c r="K8589" s="196"/>
      <c r="L8589" s="197"/>
    </row>
    <row r="8590" spans="6:12">
      <c r="F8590" s="198"/>
      <c r="G8590" s="196"/>
      <c r="H8590" s="196"/>
      <c r="I8590" s="196"/>
      <c r="J8590" s="196"/>
      <c r="K8590" s="196"/>
      <c r="L8590" s="197"/>
    </row>
    <row r="8591" spans="6:12">
      <c r="F8591" s="198"/>
      <c r="G8591" s="196"/>
      <c r="H8591" s="196"/>
      <c r="I8591" s="196"/>
      <c r="J8591" s="196"/>
      <c r="K8591" s="196"/>
      <c r="L8591" s="197"/>
    </row>
    <row r="8592" spans="6:12">
      <c r="F8592" s="198"/>
      <c r="G8592" s="196"/>
      <c r="H8592" s="196"/>
      <c r="I8592" s="196"/>
      <c r="J8592" s="196"/>
      <c r="K8592" s="196"/>
      <c r="L8592" s="197"/>
    </row>
    <row r="8593" spans="6:12">
      <c r="F8593" s="198"/>
      <c r="G8593" s="196"/>
      <c r="H8593" s="196"/>
      <c r="I8593" s="196"/>
      <c r="J8593" s="196"/>
      <c r="K8593" s="196"/>
      <c r="L8593" s="197"/>
    </row>
    <row r="8594" spans="6:12">
      <c r="F8594" s="198"/>
      <c r="G8594" s="196"/>
      <c r="H8594" s="196"/>
      <c r="I8594" s="196"/>
      <c r="J8594" s="196"/>
      <c r="K8594" s="196"/>
      <c r="L8594" s="197"/>
    </row>
    <row r="8595" spans="6:12">
      <c r="F8595" s="198"/>
      <c r="G8595" s="196"/>
      <c r="H8595" s="196"/>
      <c r="I8595" s="196"/>
      <c r="J8595" s="196"/>
      <c r="K8595" s="196"/>
      <c r="L8595" s="197"/>
    </row>
    <row r="8596" spans="6:12">
      <c r="F8596" s="198"/>
      <c r="G8596" s="196"/>
      <c r="H8596" s="196"/>
      <c r="I8596" s="196"/>
      <c r="J8596" s="196"/>
      <c r="K8596" s="196"/>
      <c r="L8596" s="197"/>
    </row>
    <row r="8597" spans="6:12">
      <c r="F8597" s="198"/>
      <c r="G8597" s="196"/>
      <c r="H8597" s="196"/>
      <c r="I8597" s="196"/>
      <c r="J8597" s="196"/>
      <c r="K8597" s="196"/>
      <c r="L8597" s="197"/>
    </row>
    <row r="8598" spans="6:12">
      <c r="F8598" s="198"/>
      <c r="G8598" s="196"/>
      <c r="H8598" s="196"/>
      <c r="I8598" s="196"/>
      <c r="J8598" s="196"/>
      <c r="K8598" s="196"/>
      <c r="L8598" s="197"/>
    </row>
    <row r="8599" spans="6:12">
      <c r="F8599" s="198"/>
      <c r="G8599" s="196"/>
      <c r="H8599" s="196"/>
      <c r="I8599" s="196"/>
      <c r="J8599" s="196"/>
      <c r="K8599" s="196"/>
      <c r="L8599" s="197"/>
    </row>
    <row r="8600" spans="6:12">
      <c r="F8600" s="198"/>
      <c r="G8600" s="196"/>
      <c r="H8600" s="196"/>
      <c r="I8600" s="196"/>
      <c r="J8600" s="196"/>
      <c r="K8600" s="196"/>
      <c r="L8600" s="197"/>
    </row>
    <row r="8601" spans="6:12">
      <c r="F8601" s="198"/>
      <c r="G8601" s="196"/>
      <c r="H8601" s="196"/>
      <c r="I8601" s="196"/>
      <c r="J8601" s="196"/>
      <c r="K8601" s="196"/>
      <c r="L8601" s="197"/>
    </row>
    <row r="8602" spans="6:12">
      <c r="F8602" s="198"/>
      <c r="G8602" s="196"/>
      <c r="H8602" s="196"/>
      <c r="I8602" s="196"/>
      <c r="J8602" s="196"/>
      <c r="K8602" s="196"/>
      <c r="L8602" s="197"/>
    </row>
    <row r="8603" spans="6:12">
      <c r="F8603" s="198"/>
      <c r="G8603" s="196"/>
      <c r="H8603" s="196"/>
      <c r="I8603" s="196"/>
      <c r="J8603" s="196"/>
      <c r="K8603" s="196"/>
      <c r="L8603" s="197"/>
    </row>
    <row r="8604" spans="6:12">
      <c r="F8604" s="198"/>
      <c r="G8604" s="196"/>
      <c r="H8604" s="196"/>
      <c r="I8604" s="196"/>
      <c r="J8604" s="196"/>
      <c r="K8604" s="196"/>
      <c r="L8604" s="197"/>
    </row>
    <row r="8605" spans="6:12">
      <c r="F8605" s="198"/>
      <c r="G8605" s="196"/>
      <c r="H8605" s="196"/>
      <c r="I8605" s="196"/>
      <c r="J8605" s="196"/>
      <c r="K8605" s="196"/>
      <c r="L8605" s="197"/>
    </row>
    <row r="8606" spans="6:12">
      <c r="F8606" s="198"/>
      <c r="G8606" s="196"/>
      <c r="H8606" s="196"/>
      <c r="I8606" s="196"/>
      <c r="J8606" s="196"/>
      <c r="K8606" s="196"/>
      <c r="L8606" s="197"/>
    </row>
    <row r="8607" spans="6:12">
      <c r="F8607" s="198"/>
      <c r="G8607" s="196"/>
      <c r="H8607" s="196"/>
      <c r="I8607" s="196"/>
      <c r="J8607" s="196"/>
      <c r="K8607" s="196"/>
      <c r="L8607" s="197"/>
    </row>
    <row r="8608" spans="6:12">
      <c r="F8608" s="198"/>
      <c r="G8608" s="196"/>
      <c r="H8608" s="196"/>
      <c r="I8608" s="196"/>
      <c r="J8608" s="196"/>
      <c r="K8608" s="196"/>
      <c r="L8608" s="197"/>
    </row>
    <row r="8609" spans="6:12">
      <c r="F8609" s="198"/>
      <c r="G8609" s="196"/>
      <c r="H8609" s="196"/>
      <c r="I8609" s="196"/>
      <c r="J8609" s="196"/>
      <c r="K8609" s="196"/>
      <c r="L8609" s="197"/>
    </row>
    <row r="8610" spans="6:12">
      <c r="F8610" s="198"/>
      <c r="G8610" s="196"/>
      <c r="H8610" s="196"/>
      <c r="I8610" s="196"/>
      <c r="J8610" s="196"/>
      <c r="K8610" s="196"/>
      <c r="L8610" s="197"/>
    </row>
    <row r="8611" spans="6:12">
      <c r="F8611" s="198"/>
      <c r="G8611" s="196"/>
      <c r="H8611" s="196"/>
      <c r="I8611" s="196"/>
      <c r="J8611" s="196"/>
      <c r="K8611" s="196"/>
      <c r="L8611" s="197"/>
    </row>
    <row r="8612" spans="6:12">
      <c r="F8612" s="198"/>
      <c r="G8612" s="196"/>
      <c r="H8612" s="196"/>
      <c r="I8612" s="196"/>
      <c r="J8612" s="196"/>
      <c r="K8612" s="196"/>
      <c r="L8612" s="197"/>
    </row>
    <row r="8613" spans="6:12">
      <c r="F8613" s="198"/>
      <c r="G8613" s="196"/>
      <c r="H8613" s="196"/>
      <c r="I8613" s="196"/>
      <c r="J8613" s="196"/>
      <c r="K8613" s="196"/>
      <c r="L8613" s="197"/>
    </row>
    <row r="8614" spans="6:12">
      <c r="F8614" s="198"/>
      <c r="G8614" s="196"/>
      <c r="H8614" s="196"/>
      <c r="I8614" s="196"/>
      <c r="J8614" s="196"/>
      <c r="K8614" s="196"/>
      <c r="L8614" s="197"/>
    </row>
    <row r="8615" spans="6:12">
      <c r="F8615" s="198"/>
      <c r="G8615" s="196"/>
      <c r="H8615" s="196"/>
      <c r="I8615" s="196"/>
      <c r="J8615" s="196"/>
      <c r="K8615" s="196"/>
      <c r="L8615" s="197"/>
    </row>
    <row r="8616" spans="6:12">
      <c r="F8616" s="198"/>
      <c r="G8616" s="196"/>
      <c r="H8616" s="196"/>
      <c r="I8616" s="196"/>
      <c r="J8616" s="196"/>
      <c r="K8616" s="196"/>
      <c r="L8616" s="197"/>
    </row>
    <row r="8617" spans="6:12">
      <c r="F8617" s="198"/>
      <c r="G8617" s="196"/>
      <c r="H8617" s="196"/>
      <c r="I8617" s="196"/>
      <c r="J8617" s="196"/>
      <c r="K8617" s="196"/>
      <c r="L8617" s="197"/>
    </row>
    <row r="8618" spans="6:12">
      <c r="F8618" s="198"/>
      <c r="G8618" s="196"/>
      <c r="H8618" s="196"/>
      <c r="I8618" s="196"/>
      <c r="J8618" s="196"/>
      <c r="K8618" s="196"/>
      <c r="L8618" s="197"/>
    </row>
    <row r="8619" spans="6:12">
      <c r="F8619" s="198"/>
      <c r="G8619" s="196"/>
      <c r="H8619" s="196"/>
      <c r="I8619" s="196"/>
      <c r="J8619" s="196"/>
      <c r="K8619" s="196"/>
      <c r="L8619" s="197"/>
    </row>
    <row r="8620" spans="6:12">
      <c r="F8620" s="198"/>
      <c r="G8620" s="196"/>
      <c r="H8620" s="196"/>
      <c r="I8620" s="196"/>
      <c r="J8620" s="196"/>
      <c r="K8620" s="196"/>
      <c r="L8620" s="197"/>
    </row>
    <row r="8621" spans="6:12">
      <c r="F8621" s="198"/>
      <c r="G8621" s="196"/>
      <c r="H8621" s="196"/>
      <c r="I8621" s="196"/>
      <c r="J8621" s="196"/>
      <c r="K8621" s="196"/>
      <c r="L8621" s="197"/>
    </row>
    <row r="8622" spans="6:12">
      <c r="F8622" s="198"/>
      <c r="G8622" s="196"/>
      <c r="H8622" s="196"/>
      <c r="I8622" s="196"/>
      <c r="J8622" s="196"/>
      <c r="K8622" s="196"/>
      <c r="L8622" s="197"/>
    </row>
    <row r="8623" spans="6:12">
      <c r="F8623" s="198"/>
      <c r="G8623" s="196"/>
      <c r="H8623" s="196"/>
      <c r="I8623" s="196"/>
      <c r="J8623" s="196"/>
      <c r="K8623" s="196"/>
      <c r="L8623" s="197"/>
    </row>
    <row r="8624" spans="6:12">
      <c r="F8624" s="198"/>
      <c r="G8624" s="196"/>
      <c r="H8624" s="196"/>
      <c r="I8624" s="196"/>
      <c r="J8624" s="196"/>
      <c r="K8624" s="196"/>
      <c r="L8624" s="197"/>
    </row>
    <row r="8625" spans="6:12">
      <c r="F8625" s="198"/>
      <c r="G8625" s="196"/>
      <c r="H8625" s="196"/>
      <c r="I8625" s="196"/>
      <c r="J8625" s="196"/>
      <c r="K8625" s="196"/>
      <c r="L8625" s="197"/>
    </row>
    <row r="8626" spans="6:12">
      <c r="F8626" s="198"/>
      <c r="G8626" s="196"/>
      <c r="H8626" s="196"/>
      <c r="I8626" s="196"/>
      <c r="J8626" s="196"/>
      <c r="K8626" s="196"/>
      <c r="L8626" s="197"/>
    </row>
    <row r="8627" spans="6:12">
      <c r="F8627" s="198"/>
      <c r="G8627" s="196"/>
      <c r="H8627" s="196"/>
      <c r="I8627" s="196"/>
      <c r="J8627" s="196"/>
      <c r="K8627" s="196"/>
      <c r="L8627" s="197"/>
    </row>
    <row r="8628" spans="6:12">
      <c r="F8628" s="198"/>
      <c r="G8628" s="196"/>
      <c r="H8628" s="196"/>
      <c r="I8628" s="196"/>
      <c r="J8628" s="196"/>
      <c r="K8628" s="196"/>
      <c r="L8628" s="197"/>
    </row>
    <row r="8629" spans="6:12">
      <c r="F8629" s="198"/>
      <c r="G8629" s="196"/>
      <c r="H8629" s="196"/>
      <c r="I8629" s="196"/>
      <c r="J8629" s="196"/>
      <c r="K8629" s="196"/>
      <c r="L8629" s="197"/>
    </row>
    <row r="8630" spans="6:12">
      <c r="F8630" s="198"/>
      <c r="G8630" s="196"/>
      <c r="H8630" s="196"/>
      <c r="I8630" s="196"/>
      <c r="J8630" s="196"/>
      <c r="K8630" s="196"/>
      <c r="L8630" s="197"/>
    </row>
    <row r="8631" spans="6:12">
      <c r="F8631" s="198"/>
      <c r="G8631" s="196"/>
      <c r="H8631" s="196"/>
      <c r="I8631" s="196"/>
      <c r="J8631" s="196"/>
      <c r="K8631" s="196"/>
      <c r="L8631" s="197"/>
    </row>
    <row r="8632" spans="6:12">
      <c r="F8632" s="198"/>
      <c r="G8632" s="196"/>
      <c r="H8632" s="196"/>
      <c r="I8632" s="196"/>
      <c r="J8632" s="196"/>
      <c r="K8632" s="196"/>
      <c r="L8632" s="197"/>
    </row>
    <row r="8633" spans="6:12">
      <c r="F8633" s="198"/>
      <c r="G8633" s="196"/>
      <c r="H8633" s="196"/>
      <c r="I8633" s="196"/>
      <c r="J8633" s="196"/>
      <c r="K8633" s="196"/>
      <c r="L8633" s="197"/>
    </row>
    <row r="8634" spans="6:12">
      <c r="F8634" s="198"/>
      <c r="G8634" s="196"/>
      <c r="H8634" s="196"/>
      <c r="I8634" s="196"/>
      <c r="J8634" s="196"/>
      <c r="K8634" s="196"/>
      <c r="L8634" s="197"/>
    </row>
    <row r="8635" spans="6:12">
      <c r="F8635" s="198"/>
      <c r="G8635" s="196"/>
      <c r="H8635" s="196"/>
      <c r="I8635" s="196"/>
      <c r="J8635" s="196"/>
      <c r="K8635" s="196"/>
      <c r="L8635" s="197"/>
    </row>
    <row r="8636" spans="6:12">
      <c r="F8636" s="198"/>
      <c r="G8636" s="196"/>
      <c r="H8636" s="196"/>
      <c r="I8636" s="196"/>
      <c r="J8636" s="196"/>
      <c r="K8636" s="196"/>
      <c r="L8636" s="197"/>
    </row>
    <row r="8637" spans="6:12">
      <c r="F8637" s="198"/>
      <c r="G8637" s="196"/>
      <c r="H8637" s="196"/>
      <c r="I8637" s="196"/>
      <c r="J8637" s="196"/>
      <c r="K8637" s="196"/>
      <c r="L8637" s="197"/>
    </row>
    <row r="8638" spans="6:12">
      <c r="F8638" s="198"/>
      <c r="G8638" s="196"/>
      <c r="H8638" s="196"/>
      <c r="I8638" s="196"/>
      <c r="J8638" s="196"/>
      <c r="K8638" s="196"/>
      <c r="L8638" s="197"/>
    </row>
    <row r="8639" spans="6:12">
      <c r="F8639" s="198"/>
      <c r="G8639" s="196"/>
      <c r="H8639" s="196"/>
      <c r="I8639" s="196"/>
      <c r="J8639" s="196"/>
      <c r="K8639" s="196"/>
      <c r="L8639" s="197"/>
    </row>
    <row r="8640" spans="6:12">
      <c r="F8640" s="198"/>
      <c r="G8640" s="196"/>
      <c r="H8640" s="196"/>
      <c r="I8640" s="196"/>
      <c r="J8640" s="196"/>
      <c r="K8640" s="196"/>
      <c r="L8640" s="197"/>
    </row>
    <row r="8641" spans="6:12">
      <c r="F8641" s="198"/>
      <c r="G8641" s="196"/>
      <c r="H8641" s="196"/>
      <c r="I8641" s="196"/>
      <c r="J8641" s="196"/>
      <c r="K8641" s="196"/>
      <c r="L8641" s="197"/>
    </row>
    <row r="8642" spans="6:12">
      <c r="F8642" s="198"/>
      <c r="G8642" s="196"/>
      <c r="H8642" s="196"/>
      <c r="I8642" s="196"/>
      <c r="J8642" s="196"/>
      <c r="K8642" s="196"/>
      <c r="L8642" s="197"/>
    </row>
    <row r="8643" spans="6:12">
      <c r="F8643" s="198"/>
      <c r="G8643" s="196"/>
      <c r="H8643" s="196"/>
      <c r="I8643" s="196"/>
      <c r="J8643" s="196"/>
      <c r="K8643" s="196"/>
      <c r="L8643" s="197"/>
    </row>
    <row r="8644" spans="6:12">
      <c r="F8644" s="198"/>
      <c r="G8644" s="196"/>
      <c r="H8644" s="196"/>
      <c r="I8644" s="196"/>
      <c r="J8644" s="196"/>
      <c r="K8644" s="196"/>
      <c r="L8644" s="197"/>
    </row>
    <row r="8645" spans="6:12">
      <c r="F8645" s="198"/>
      <c r="G8645" s="196"/>
      <c r="H8645" s="196"/>
      <c r="I8645" s="196"/>
      <c r="J8645" s="196"/>
      <c r="K8645" s="196"/>
      <c r="L8645" s="197"/>
    </row>
    <row r="8646" spans="6:12">
      <c r="F8646" s="198"/>
      <c r="G8646" s="196"/>
      <c r="H8646" s="196"/>
      <c r="I8646" s="196"/>
      <c r="J8646" s="196"/>
      <c r="K8646" s="196"/>
      <c r="L8646" s="197"/>
    </row>
    <row r="8647" spans="6:12">
      <c r="F8647" s="198"/>
      <c r="G8647" s="196"/>
      <c r="H8647" s="196"/>
      <c r="I8647" s="196"/>
      <c r="J8647" s="196"/>
      <c r="K8647" s="196"/>
      <c r="L8647" s="197"/>
    </row>
    <row r="8648" spans="6:12">
      <c r="F8648" s="198"/>
      <c r="G8648" s="196"/>
      <c r="H8648" s="196"/>
      <c r="I8648" s="196"/>
      <c r="J8648" s="196"/>
      <c r="K8648" s="196"/>
      <c r="L8648" s="197"/>
    </row>
    <row r="8649" spans="6:12">
      <c r="F8649" s="198"/>
      <c r="G8649" s="196"/>
      <c r="H8649" s="196"/>
      <c r="I8649" s="196"/>
      <c r="J8649" s="196"/>
      <c r="K8649" s="196"/>
      <c r="L8649" s="197"/>
    </row>
    <row r="8650" spans="6:12">
      <c r="F8650" s="198"/>
      <c r="G8650" s="196"/>
      <c r="H8650" s="196"/>
      <c r="I8650" s="196"/>
      <c r="J8650" s="196"/>
      <c r="K8650" s="196"/>
      <c r="L8650" s="197"/>
    </row>
    <row r="8651" spans="6:12">
      <c r="F8651" s="198"/>
      <c r="G8651" s="196"/>
      <c r="H8651" s="196"/>
      <c r="I8651" s="196"/>
      <c r="J8651" s="196"/>
      <c r="K8651" s="196"/>
      <c r="L8651" s="197"/>
    </row>
    <row r="8652" spans="6:12">
      <c r="F8652" s="198"/>
      <c r="G8652" s="196"/>
      <c r="H8652" s="196"/>
      <c r="I8652" s="196"/>
      <c r="J8652" s="196"/>
      <c r="K8652" s="196"/>
      <c r="L8652" s="197"/>
    </row>
    <row r="8653" spans="6:12">
      <c r="F8653" s="198"/>
      <c r="G8653" s="196"/>
      <c r="H8653" s="196"/>
      <c r="I8653" s="196"/>
      <c r="J8653" s="196"/>
      <c r="K8653" s="196"/>
      <c r="L8653" s="197"/>
    </row>
    <row r="8654" spans="6:12">
      <c r="F8654" s="198"/>
      <c r="G8654" s="196"/>
      <c r="H8654" s="196"/>
      <c r="I8654" s="196"/>
      <c r="J8654" s="196"/>
      <c r="K8654" s="196"/>
      <c r="L8654" s="197"/>
    </row>
    <row r="8655" spans="6:12">
      <c r="F8655" s="198"/>
      <c r="G8655" s="196"/>
      <c r="H8655" s="196"/>
      <c r="I8655" s="196"/>
      <c r="J8655" s="196"/>
      <c r="K8655" s="196"/>
      <c r="L8655" s="197"/>
    </row>
    <row r="8656" spans="6:12">
      <c r="F8656" s="198"/>
      <c r="G8656" s="196"/>
      <c r="H8656" s="196"/>
      <c r="I8656" s="196"/>
      <c r="J8656" s="196"/>
      <c r="K8656" s="196"/>
      <c r="L8656" s="197"/>
    </row>
    <row r="8657" spans="6:12">
      <c r="F8657" s="198"/>
      <c r="G8657" s="196"/>
      <c r="H8657" s="196"/>
      <c r="I8657" s="196"/>
      <c r="J8657" s="196"/>
      <c r="K8657" s="196"/>
      <c r="L8657" s="197"/>
    </row>
    <row r="8658" spans="6:12">
      <c r="F8658" s="198"/>
      <c r="G8658" s="196"/>
      <c r="H8658" s="196"/>
      <c r="I8658" s="196"/>
      <c r="J8658" s="196"/>
      <c r="K8658" s="196"/>
      <c r="L8658" s="197"/>
    </row>
    <row r="8659" spans="6:12">
      <c r="F8659" s="198"/>
      <c r="G8659" s="196"/>
      <c r="H8659" s="196"/>
      <c r="I8659" s="196"/>
      <c r="J8659" s="196"/>
      <c r="K8659" s="196"/>
      <c r="L8659" s="197"/>
    </row>
    <row r="8660" spans="6:12">
      <c r="F8660" s="198"/>
      <c r="G8660" s="196"/>
      <c r="H8660" s="196"/>
      <c r="I8660" s="196"/>
      <c r="J8660" s="196"/>
      <c r="K8660" s="196"/>
      <c r="L8660" s="197"/>
    </row>
    <row r="8661" spans="6:12">
      <c r="F8661" s="198"/>
      <c r="G8661" s="196"/>
      <c r="H8661" s="196"/>
      <c r="I8661" s="196"/>
      <c r="J8661" s="196"/>
      <c r="K8661" s="196"/>
      <c r="L8661" s="197"/>
    </row>
    <row r="8662" spans="6:12">
      <c r="F8662" s="198"/>
      <c r="G8662" s="196"/>
      <c r="H8662" s="196"/>
      <c r="I8662" s="196"/>
      <c r="J8662" s="196"/>
      <c r="K8662" s="196"/>
      <c r="L8662" s="197"/>
    </row>
    <row r="8663" spans="6:12">
      <c r="F8663" s="198"/>
      <c r="G8663" s="196"/>
      <c r="H8663" s="196"/>
      <c r="I8663" s="196"/>
      <c r="J8663" s="196"/>
      <c r="K8663" s="196"/>
      <c r="L8663" s="197"/>
    </row>
    <row r="8664" spans="6:12">
      <c r="F8664" s="198"/>
      <c r="G8664" s="196"/>
      <c r="H8664" s="196"/>
      <c r="I8664" s="196"/>
      <c r="J8664" s="196"/>
      <c r="K8664" s="196"/>
      <c r="L8664" s="197"/>
    </row>
    <row r="8665" spans="6:12">
      <c r="F8665" s="198"/>
      <c r="G8665" s="196"/>
      <c r="H8665" s="196"/>
      <c r="I8665" s="196"/>
      <c r="J8665" s="196"/>
      <c r="K8665" s="196"/>
      <c r="L8665" s="197"/>
    </row>
    <row r="8666" spans="6:12">
      <c r="F8666" s="198"/>
      <c r="G8666" s="196"/>
      <c r="H8666" s="196"/>
      <c r="I8666" s="196"/>
      <c r="J8666" s="196"/>
      <c r="K8666" s="196"/>
      <c r="L8666" s="197"/>
    </row>
    <row r="8667" spans="6:12">
      <c r="F8667" s="198"/>
      <c r="G8667" s="196"/>
      <c r="H8667" s="196"/>
      <c r="I8667" s="196"/>
      <c r="J8667" s="196"/>
      <c r="K8667" s="196"/>
      <c r="L8667" s="197"/>
    </row>
    <row r="8668" spans="6:12">
      <c r="F8668" s="198"/>
      <c r="G8668" s="196"/>
      <c r="H8668" s="196"/>
      <c r="I8668" s="196"/>
      <c r="J8668" s="196"/>
      <c r="K8668" s="196"/>
      <c r="L8668" s="197"/>
    </row>
    <row r="8669" spans="6:12">
      <c r="F8669" s="198"/>
      <c r="G8669" s="196"/>
      <c r="H8669" s="196"/>
      <c r="I8669" s="196"/>
      <c r="J8669" s="196"/>
      <c r="K8669" s="196"/>
      <c r="L8669" s="197"/>
    </row>
    <row r="8670" spans="6:12">
      <c r="F8670" s="198"/>
      <c r="G8670" s="196"/>
      <c r="H8670" s="196"/>
      <c r="I8670" s="196"/>
      <c r="J8670" s="196"/>
      <c r="K8670" s="196"/>
      <c r="L8670" s="197"/>
    </row>
    <row r="8671" spans="6:12">
      <c r="F8671" s="198"/>
      <c r="G8671" s="196"/>
      <c r="H8671" s="196"/>
      <c r="I8671" s="196"/>
      <c r="J8671" s="196"/>
      <c r="K8671" s="196"/>
      <c r="L8671" s="197"/>
    </row>
    <row r="8672" spans="6:12">
      <c r="F8672" s="198"/>
      <c r="G8672" s="196"/>
      <c r="H8672" s="196"/>
      <c r="I8672" s="196"/>
      <c r="J8672" s="196"/>
      <c r="K8672" s="196"/>
      <c r="L8672" s="197"/>
    </row>
    <row r="8673" spans="6:12">
      <c r="F8673" s="198"/>
      <c r="G8673" s="196"/>
      <c r="H8673" s="196"/>
      <c r="I8673" s="196"/>
      <c r="J8673" s="196"/>
      <c r="K8673" s="196"/>
      <c r="L8673" s="197"/>
    </row>
    <row r="8674" spans="6:12">
      <c r="F8674" s="198"/>
      <c r="G8674" s="196"/>
      <c r="H8674" s="196"/>
      <c r="I8674" s="196"/>
      <c r="J8674" s="196"/>
      <c r="K8674" s="196"/>
      <c r="L8674" s="197"/>
    </row>
    <row r="8675" spans="6:12">
      <c r="F8675" s="198"/>
      <c r="G8675" s="196"/>
      <c r="H8675" s="196"/>
      <c r="I8675" s="196"/>
      <c r="J8675" s="196"/>
      <c r="K8675" s="196"/>
      <c r="L8675" s="197"/>
    </row>
    <row r="8676" spans="6:12">
      <c r="F8676" s="198"/>
      <c r="G8676" s="196"/>
      <c r="H8676" s="196"/>
      <c r="I8676" s="196"/>
      <c r="J8676" s="196"/>
      <c r="K8676" s="196"/>
      <c r="L8676" s="197"/>
    </row>
    <row r="8677" spans="6:12">
      <c r="F8677" s="198"/>
      <c r="G8677" s="196"/>
      <c r="H8677" s="196"/>
      <c r="I8677" s="196"/>
      <c r="J8677" s="196"/>
      <c r="K8677" s="196"/>
      <c r="L8677" s="197"/>
    </row>
    <row r="8678" spans="6:12">
      <c r="F8678" s="198"/>
      <c r="G8678" s="196"/>
      <c r="H8678" s="196"/>
      <c r="I8678" s="196"/>
      <c r="J8678" s="196"/>
      <c r="K8678" s="196"/>
      <c r="L8678" s="197"/>
    </row>
    <row r="8679" spans="6:12">
      <c r="F8679" s="198"/>
      <c r="G8679" s="196"/>
      <c r="H8679" s="196"/>
      <c r="I8679" s="196"/>
      <c r="J8679" s="196"/>
      <c r="K8679" s="196"/>
      <c r="L8679" s="197"/>
    </row>
    <row r="8680" spans="6:12">
      <c r="F8680" s="198"/>
      <c r="G8680" s="196"/>
      <c r="H8680" s="196"/>
      <c r="I8680" s="196"/>
      <c r="J8680" s="196"/>
      <c r="K8680" s="196"/>
      <c r="L8680" s="197"/>
    </row>
    <row r="8681" spans="6:12">
      <c r="F8681" s="198"/>
      <c r="G8681" s="196"/>
      <c r="H8681" s="196"/>
      <c r="I8681" s="196"/>
      <c r="J8681" s="196"/>
      <c r="K8681" s="196"/>
      <c r="L8681" s="197"/>
    </row>
    <row r="8682" spans="6:12">
      <c r="F8682" s="198"/>
      <c r="G8682" s="196"/>
      <c r="H8682" s="196"/>
      <c r="I8682" s="196"/>
      <c r="J8682" s="196"/>
      <c r="K8682" s="196"/>
      <c r="L8682" s="197"/>
    </row>
    <row r="8683" spans="6:12">
      <c r="F8683" s="198"/>
      <c r="G8683" s="196"/>
      <c r="H8683" s="196"/>
      <c r="I8683" s="196"/>
      <c r="J8683" s="196"/>
      <c r="K8683" s="196"/>
      <c r="L8683" s="197"/>
    </row>
    <row r="8684" spans="6:12">
      <c r="F8684" s="198"/>
      <c r="G8684" s="196"/>
      <c r="H8684" s="196"/>
      <c r="I8684" s="196"/>
      <c r="J8684" s="196"/>
      <c r="K8684" s="196"/>
      <c r="L8684" s="197"/>
    </row>
    <row r="8685" spans="6:12">
      <c r="F8685" s="198"/>
      <c r="G8685" s="196"/>
      <c r="H8685" s="196"/>
      <c r="I8685" s="196"/>
      <c r="J8685" s="196"/>
      <c r="K8685" s="196"/>
      <c r="L8685" s="197"/>
    </row>
    <row r="8686" spans="6:12">
      <c r="F8686" s="198"/>
      <c r="G8686" s="196"/>
      <c r="H8686" s="196"/>
      <c r="I8686" s="196"/>
      <c r="J8686" s="196"/>
      <c r="K8686" s="196"/>
      <c r="L8686" s="197"/>
    </row>
    <row r="8687" spans="6:12">
      <c r="F8687" s="198"/>
      <c r="G8687" s="196"/>
      <c r="H8687" s="196"/>
      <c r="I8687" s="196"/>
      <c r="J8687" s="196"/>
      <c r="K8687" s="196"/>
      <c r="L8687" s="197"/>
    </row>
    <row r="8688" spans="6:12">
      <c r="F8688" s="198"/>
      <c r="G8688" s="196"/>
      <c r="H8688" s="196"/>
      <c r="I8688" s="196"/>
      <c r="J8688" s="196"/>
      <c r="K8688" s="196"/>
      <c r="L8688" s="197"/>
    </row>
    <row r="8689" spans="6:12">
      <c r="F8689" s="198"/>
      <c r="G8689" s="196"/>
      <c r="H8689" s="196"/>
      <c r="I8689" s="196"/>
      <c r="J8689" s="196"/>
      <c r="K8689" s="196"/>
      <c r="L8689" s="197"/>
    </row>
    <row r="8690" spans="6:12">
      <c r="F8690" s="198"/>
      <c r="G8690" s="196"/>
      <c r="H8690" s="196"/>
      <c r="I8690" s="196"/>
      <c r="J8690" s="196"/>
      <c r="K8690" s="196"/>
      <c r="L8690" s="197"/>
    </row>
    <row r="8691" spans="6:12">
      <c r="F8691" s="198"/>
      <c r="G8691" s="196"/>
      <c r="H8691" s="196"/>
      <c r="I8691" s="196"/>
      <c r="J8691" s="196"/>
      <c r="K8691" s="196"/>
      <c r="L8691" s="197"/>
    </row>
    <row r="8692" spans="6:12">
      <c r="F8692" s="198"/>
      <c r="G8692" s="196"/>
      <c r="H8692" s="196"/>
      <c r="I8692" s="196"/>
      <c r="J8692" s="196"/>
      <c r="K8692" s="196"/>
      <c r="L8692" s="197"/>
    </row>
    <row r="8693" spans="6:12">
      <c r="F8693" s="198"/>
      <c r="G8693" s="196"/>
      <c r="H8693" s="196"/>
      <c r="I8693" s="196"/>
      <c r="J8693" s="196"/>
      <c r="K8693" s="196"/>
      <c r="L8693" s="197"/>
    </row>
    <row r="8694" spans="6:12">
      <c r="F8694" s="198"/>
      <c r="G8694" s="196"/>
      <c r="H8694" s="196"/>
      <c r="I8694" s="196"/>
      <c r="J8694" s="196"/>
      <c r="K8694" s="196"/>
      <c r="L8694" s="197"/>
    </row>
    <row r="8695" spans="6:12">
      <c r="F8695" s="198"/>
      <c r="G8695" s="196"/>
      <c r="H8695" s="196"/>
      <c r="I8695" s="196"/>
      <c r="J8695" s="196"/>
      <c r="K8695" s="196"/>
      <c r="L8695" s="197"/>
    </row>
    <row r="8696" spans="6:12">
      <c r="F8696" s="198"/>
      <c r="G8696" s="196"/>
      <c r="H8696" s="196"/>
      <c r="I8696" s="196"/>
      <c r="J8696" s="196"/>
      <c r="K8696" s="196"/>
      <c r="L8696" s="197"/>
    </row>
    <row r="8697" spans="6:12">
      <c r="F8697" s="198"/>
      <c r="G8697" s="196"/>
      <c r="H8697" s="196"/>
      <c r="I8697" s="196"/>
      <c r="J8697" s="196"/>
      <c r="K8697" s="196"/>
      <c r="L8697" s="197"/>
    </row>
    <row r="8698" spans="6:12">
      <c r="F8698" s="198"/>
      <c r="G8698" s="196"/>
      <c r="H8698" s="196"/>
      <c r="I8698" s="196"/>
      <c r="J8698" s="196"/>
      <c r="K8698" s="196"/>
      <c r="L8698" s="197"/>
    </row>
    <row r="8699" spans="6:12">
      <c r="F8699" s="198"/>
      <c r="G8699" s="196"/>
      <c r="H8699" s="196"/>
      <c r="I8699" s="196"/>
      <c r="J8699" s="196"/>
      <c r="K8699" s="196"/>
      <c r="L8699" s="197"/>
    </row>
    <row r="8700" spans="6:12">
      <c r="F8700" s="198"/>
      <c r="G8700" s="196"/>
      <c r="H8700" s="196"/>
      <c r="I8700" s="196"/>
      <c r="J8700" s="196"/>
      <c r="K8700" s="196"/>
      <c r="L8700" s="197"/>
    </row>
    <row r="8701" spans="6:12">
      <c r="F8701" s="198"/>
      <c r="G8701" s="196"/>
      <c r="H8701" s="196"/>
      <c r="I8701" s="196"/>
      <c r="J8701" s="196"/>
      <c r="K8701" s="196"/>
      <c r="L8701" s="197"/>
    </row>
    <row r="8702" spans="6:12">
      <c r="F8702" s="198"/>
      <c r="G8702" s="196"/>
      <c r="H8702" s="196"/>
      <c r="I8702" s="196"/>
      <c r="J8702" s="196"/>
      <c r="K8702" s="196"/>
      <c r="L8702" s="197"/>
    </row>
    <row r="8703" spans="6:12">
      <c r="F8703" s="198"/>
      <c r="G8703" s="196"/>
      <c r="H8703" s="196"/>
      <c r="I8703" s="196"/>
      <c r="J8703" s="196"/>
      <c r="K8703" s="196"/>
      <c r="L8703" s="197"/>
    </row>
    <row r="8704" spans="6:12">
      <c r="F8704" s="198"/>
      <c r="G8704" s="196"/>
      <c r="H8704" s="196"/>
      <c r="I8704" s="196"/>
      <c r="J8704" s="196"/>
      <c r="K8704" s="196"/>
      <c r="L8704" s="197"/>
    </row>
    <row r="8705" spans="6:12">
      <c r="F8705" s="198"/>
      <c r="G8705" s="196"/>
      <c r="H8705" s="196"/>
      <c r="I8705" s="196"/>
      <c r="J8705" s="196"/>
      <c r="K8705" s="196"/>
      <c r="L8705" s="197"/>
    </row>
    <row r="8706" spans="6:12">
      <c r="F8706" s="198"/>
      <c r="G8706" s="196"/>
      <c r="H8706" s="196"/>
      <c r="I8706" s="196"/>
      <c r="J8706" s="196"/>
      <c r="K8706" s="196"/>
      <c r="L8706" s="197"/>
    </row>
    <row r="8707" spans="6:12">
      <c r="F8707" s="198"/>
      <c r="G8707" s="196"/>
      <c r="H8707" s="196"/>
      <c r="I8707" s="196"/>
      <c r="J8707" s="196"/>
      <c r="K8707" s="196"/>
      <c r="L8707" s="197"/>
    </row>
    <row r="8708" spans="6:12">
      <c r="F8708" s="198"/>
      <c r="G8708" s="196"/>
      <c r="H8708" s="196"/>
      <c r="I8708" s="196"/>
      <c r="J8708" s="196"/>
      <c r="K8708" s="196"/>
      <c r="L8708" s="197"/>
    </row>
    <row r="8709" spans="6:12">
      <c r="F8709" s="198"/>
      <c r="G8709" s="196"/>
      <c r="H8709" s="196"/>
      <c r="I8709" s="196"/>
      <c r="J8709" s="196"/>
      <c r="K8709" s="196"/>
      <c r="L8709" s="197"/>
    </row>
    <row r="8710" spans="6:12">
      <c r="F8710" s="198"/>
      <c r="G8710" s="196"/>
      <c r="H8710" s="196"/>
      <c r="I8710" s="196"/>
      <c r="J8710" s="196"/>
      <c r="K8710" s="196"/>
      <c r="L8710" s="197"/>
    </row>
    <row r="8711" spans="6:12">
      <c r="F8711" s="198"/>
      <c r="G8711" s="196"/>
      <c r="H8711" s="196"/>
      <c r="I8711" s="196"/>
      <c r="J8711" s="196"/>
      <c r="K8711" s="196"/>
      <c r="L8711" s="197"/>
    </row>
    <row r="8712" spans="6:12">
      <c r="F8712" s="198"/>
      <c r="G8712" s="196"/>
      <c r="H8712" s="196"/>
      <c r="I8712" s="196"/>
      <c r="J8712" s="196"/>
      <c r="K8712" s="196"/>
      <c r="L8712" s="197"/>
    </row>
    <row r="8713" spans="6:12">
      <c r="F8713" s="198"/>
      <c r="G8713" s="196"/>
      <c r="H8713" s="196"/>
      <c r="I8713" s="196"/>
      <c r="J8713" s="196"/>
      <c r="K8713" s="196"/>
      <c r="L8713" s="197"/>
    </row>
    <row r="8714" spans="6:12">
      <c r="F8714" s="198"/>
      <c r="G8714" s="196"/>
      <c r="H8714" s="196"/>
      <c r="I8714" s="196"/>
      <c r="J8714" s="196"/>
      <c r="K8714" s="196"/>
      <c r="L8714" s="197"/>
    </row>
    <row r="8715" spans="6:12">
      <c r="F8715" s="198"/>
      <c r="G8715" s="196"/>
      <c r="H8715" s="196"/>
      <c r="I8715" s="196"/>
      <c r="J8715" s="196"/>
      <c r="K8715" s="196"/>
      <c r="L8715" s="197"/>
    </row>
    <row r="8716" spans="6:12">
      <c r="F8716" s="198"/>
      <c r="G8716" s="196"/>
      <c r="H8716" s="196"/>
      <c r="I8716" s="196"/>
      <c r="J8716" s="196"/>
      <c r="K8716" s="196"/>
      <c r="L8716" s="197"/>
    </row>
    <row r="8717" spans="6:12">
      <c r="F8717" s="198"/>
      <c r="G8717" s="196"/>
      <c r="H8717" s="196"/>
      <c r="I8717" s="196"/>
      <c r="J8717" s="196"/>
      <c r="K8717" s="196"/>
      <c r="L8717" s="197"/>
    </row>
    <row r="8718" spans="6:12">
      <c r="F8718" s="198"/>
      <c r="G8718" s="196"/>
      <c r="H8718" s="196"/>
      <c r="I8718" s="196"/>
      <c r="J8718" s="196"/>
      <c r="K8718" s="196"/>
      <c r="L8718" s="197"/>
    </row>
    <row r="8719" spans="6:12">
      <c r="F8719" s="198"/>
      <c r="G8719" s="196"/>
      <c r="H8719" s="196"/>
      <c r="I8719" s="196"/>
      <c r="J8719" s="196"/>
      <c r="K8719" s="196"/>
      <c r="L8719" s="197"/>
    </row>
    <row r="8720" spans="6:12">
      <c r="F8720" s="198"/>
      <c r="G8720" s="196"/>
      <c r="H8720" s="196"/>
      <c r="I8720" s="196"/>
      <c r="J8720" s="196"/>
      <c r="K8720" s="196"/>
      <c r="L8720" s="197"/>
    </row>
    <row r="8721" spans="6:12">
      <c r="F8721" s="198"/>
      <c r="G8721" s="196"/>
      <c r="H8721" s="196"/>
      <c r="I8721" s="196"/>
      <c r="J8721" s="196"/>
      <c r="K8721" s="196"/>
      <c r="L8721" s="197"/>
    </row>
    <row r="8722" spans="6:12">
      <c r="F8722" s="198"/>
      <c r="G8722" s="196"/>
      <c r="H8722" s="196"/>
      <c r="I8722" s="196"/>
      <c r="J8722" s="196"/>
      <c r="K8722" s="196"/>
      <c r="L8722" s="197"/>
    </row>
    <row r="8723" spans="6:12">
      <c r="F8723" s="198"/>
      <c r="G8723" s="196"/>
      <c r="H8723" s="196"/>
      <c r="I8723" s="196"/>
      <c r="J8723" s="196"/>
      <c r="K8723" s="196"/>
      <c r="L8723" s="197"/>
    </row>
    <row r="8724" spans="6:12">
      <c r="F8724" s="198"/>
      <c r="G8724" s="196"/>
      <c r="H8724" s="196"/>
      <c r="I8724" s="196"/>
      <c r="J8724" s="196"/>
      <c r="K8724" s="196"/>
      <c r="L8724" s="197"/>
    </row>
    <row r="8725" spans="6:12">
      <c r="F8725" s="198"/>
      <c r="G8725" s="196"/>
      <c r="H8725" s="196"/>
      <c r="I8725" s="196"/>
      <c r="J8725" s="196"/>
      <c r="K8725" s="196"/>
      <c r="L8725" s="197"/>
    </row>
    <row r="8726" spans="6:12">
      <c r="F8726" s="198"/>
      <c r="G8726" s="196"/>
      <c r="H8726" s="196"/>
      <c r="I8726" s="196"/>
      <c r="J8726" s="196"/>
      <c r="K8726" s="196"/>
      <c r="L8726" s="197"/>
    </row>
    <row r="8727" spans="6:12">
      <c r="F8727" s="198"/>
      <c r="G8727" s="196"/>
      <c r="H8727" s="196"/>
      <c r="I8727" s="196"/>
      <c r="J8727" s="196"/>
      <c r="K8727" s="196"/>
      <c r="L8727" s="197"/>
    </row>
    <row r="8728" spans="6:12">
      <c r="F8728" s="198"/>
      <c r="G8728" s="196"/>
      <c r="H8728" s="196"/>
      <c r="I8728" s="196"/>
      <c r="J8728" s="196"/>
      <c r="K8728" s="196"/>
      <c r="L8728" s="197"/>
    </row>
    <row r="8729" spans="6:12">
      <c r="F8729" s="198"/>
      <c r="G8729" s="196"/>
      <c r="H8729" s="196"/>
      <c r="I8729" s="196"/>
      <c r="J8729" s="196"/>
      <c r="K8729" s="196"/>
      <c r="L8729" s="197"/>
    </row>
    <row r="8730" spans="6:12">
      <c r="F8730" s="198"/>
      <c r="G8730" s="196"/>
      <c r="H8730" s="196"/>
      <c r="I8730" s="196"/>
      <c r="J8730" s="196"/>
      <c r="K8730" s="196"/>
      <c r="L8730" s="197"/>
    </row>
    <row r="8731" spans="6:12">
      <c r="F8731" s="198"/>
      <c r="G8731" s="196"/>
      <c r="H8731" s="196"/>
      <c r="I8731" s="196"/>
      <c r="J8731" s="196"/>
      <c r="K8731" s="196"/>
      <c r="L8731" s="197"/>
    </row>
    <row r="8732" spans="6:12">
      <c r="F8732" s="198"/>
      <c r="G8732" s="196"/>
      <c r="H8732" s="196"/>
      <c r="I8732" s="196"/>
      <c r="J8732" s="196"/>
      <c r="K8732" s="196"/>
      <c r="L8732" s="197"/>
    </row>
    <row r="8733" spans="6:12">
      <c r="F8733" s="198"/>
      <c r="G8733" s="196"/>
      <c r="H8733" s="196"/>
      <c r="I8733" s="196"/>
      <c r="J8733" s="196"/>
      <c r="K8733" s="196"/>
      <c r="L8733" s="197"/>
    </row>
    <row r="8734" spans="6:12">
      <c r="F8734" s="198"/>
      <c r="G8734" s="196"/>
      <c r="H8734" s="196"/>
      <c r="I8734" s="196"/>
      <c r="J8734" s="196"/>
      <c r="K8734" s="196"/>
      <c r="L8734" s="197"/>
    </row>
    <row r="8735" spans="6:12">
      <c r="F8735" s="198"/>
      <c r="G8735" s="196"/>
      <c r="H8735" s="196"/>
      <c r="I8735" s="196"/>
      <c r="J8735" s="196"/>
      <c r="K8735" s="196"/>
      <c r="L8735" s="197"/>
    </row>
    <row r="8736" spans="6:12">
      <c r="F8736" s="198"/>
      <c r="G8736" s="196"/>
      <c r="H8736" s="196"/>
      <c r="I8736" s="196"/>
      <c r="J8736" s="196"/>
      <c r="K8736" s="196"/>
      <c r="L8736" s="197"/>
    </row>
    <row r="8737" spans="6:12">
      <c r="F8737" s="198"/>
      <c r="G8737" s="196"/>
      <c r="H8737" s="196"/>
      <c r="I8737" s="196"/>
      <c r="J8737" s="196"/>
      <c r="K8737" s="196"/>
      <c r="L8737" s="197"/>
    </row>
    <row r="8738" spans="6:12">
      <c r="F8738" s="198"/>
      <c r="G8738" s="196"/>
      <c r="H8738" s="196"/>
      <c r="I8738" s="196"/>
      <c r="J8738" s="196"/>
      <c r="K8738" s="196"/>
      <c r="L8738" s="197"/>
    </row>
    <row r="8739" spans="6:12">
      <c r="F8739" s="198"/>
      <c r="G8739" s="196"/>
      <c r="H8739" s="196"/>
      <c r="I8739" s="196"/>
      <c r="J8739" s="196"/>
      <c r="K8739" s="196"/>
      <c r="L8739" s="197"/>
    </row>
    <row r="8740" spans="6:12">
      <c r="F8740" s="198"/>
      <c r="G8740" s="196"/>
      <c r="H8740" s="196"/>
      <c r="I8740" s="196"/>
      <c r="J8740" s="196"/>
      <c r="K8740" s="196"/>
      <c r="L8740" s="197"/>
    </row>
    <row r="8741" spans="6:12">
      <c r="F8741" s="198"/>
      <c r="G8741" s="196"/>
      <c r="H8741" s="196"/>
      <c r="I8741" s="196"/>
      <c r="J8741" s="196"/>
      <c r="K8741" s="196"/>
      <c r="L8741" s="197"/>
    </row>
    <row r="8742" spans="6:12">
      <c r="F8742" s="198"/>
      <c r="G8742" s="196"/>
      <c r="H8742" s="196"/>
      <c r="I8742" s="196"/>
      <c r="J8742" s="196"/>
      <c r="K8742" s="196"/>
      <c r="L8742" s="197"/>
    </row>
    <row r="8743" spans="6:12">
      <c r="F8743" s="198"/>
      <c r="G8743" s="196"/>
      <c r="H8743" s="196"/>
      <c r="I8743" s="196"/>
      <c r="J8743" s="196"/>
      <c r="K8743" s="196"/>
      <c r="L8743" s="197"/>
    </row>
    <row r="8744" spans="6:12">
      <c r="F8744" s="198"/>
      <c r="G8744" s="196"/>
      <c r="H8744" s="196"/>
      <c r="I8744" s="196"/>
      <c r="J8744" s="196"/>
      <c r="K8744" s="196"/>
      <c r="L8744" s="197"/>
    </row>
    <row r="8745" spans="6:12">
      <c r="F8745" s="198"/>
      <c r="G8745" s="196"/>
      <c r="H8745" s="196"/>
      <c r="I8745" s="196"/>
      <c r="J8745" s="196"/>
      <c r="K8745" s="196"/>
      <c r="L8745" s="197"/>
    </row>
    <row r="8746" spans="6:12">
      <c r="F8746" s="198"/>
      <c r="G8746" s="196"/>
      <c r="H8746" s="196"/>
      <c r="I8746" s="196"/>
      <c r="J8746" s="196"/>
      <c r="K8746" s="196"/>
      <c r="L8746" s="197"/>
    </row>
    <row r="8747" spans="6:12">
      <c r="F8747" s="198"/>
      <c r="G8747" s="196"/>
      <c r="H8747" s="196"/>
      <c r="I8747" s="196"/>
      <c r="J8747" s="196"/>
      <c r="K8747" s="196"/>
      <c r="L8747" s="197"/>
    </row>
    <row r="8748" spans="6:12">
      <c r="F8748" s="198"/>
      <c r="G8748" s="196"/>
      <c r="H8748" s="196"/>
      <c r="I8748" s="196"/>
      <c r="J8748" s="196"/>
      <c r="K8748" s="196"/>
      <c r="L8748" s="197"/>
    </row>
    <row r="8749" spans="6:12">
      <c r="F8749" s="198"/>
      <c r="G8749" s="196"/>
      <c r="H8749" s="196"/>
      <c r="I8749" s="196"/>
      <c r="J8749" s="196"/>
      <c r="K8749" s="196"/>
      <c r="L8749" s="197"/>
    </row>
    <row r="8750" spans="6:12">
      <c r="F8750" s="198"/>
      <c r="G8750" s="196"/>
      <c r="H8750" s="196"/>
      <c r="I8750" s="196"/>
      <c r="J8750" s="196"/>
      <c r="K8750" s="196"/>
      <c r="L8750" s="197"/>
    </row>
    <row r="8751" spans="6:12">
      <c r="F8751" s="198"/>
      <c r="G8751" s="196"/>
      <c r="H8751" s="196"/>
      <c r="I8751" s="196"/>
      <c r="J8751" s="196"/>
      <c r="K8751" s="196"/>
      <c r="L8751" s="197"/>
    </row>
    <row r="8752" spans="6:12">
      <c r="F8752" s="198"/>
      <c r="G8752" s="196"/>
      <c r="H8752" s="196"/>
      <c r="I8752" s="196"/>
      <c r="J8752" s="196"/>
      <c r="K8752" s="196"/>
      <c r="L8752" s="197"/>
    </row>
    <row r="8753" spans="6:12">
      <c r="F8753" s="198"/>
      <c r="G8753" s="196"/>
      <c r="H8753" s="196"/>
      <c r="I8753" s="196"/>
      <c r="J8753" s="196"/>
      <c r="K8753" s="196"/>
      <c r="L8753" s="197"/>
    </row>
    <row r="8754" spans="6:12">
      <c r="F8754" s="198"/>
      <c r="G8754" s="196"/>
      <c r="H8754" s="196"/>
      <c r="I8754" s="196"/>
      <c r="J8754" s="196"/>
      <c r="K8754" s="196"/>
      <c r="L8754" s="197"/>
    </row>
    <row r="8755" spans="6:12">
      <c r="F8755" s="198"/>
      <c r="G8755" s="196"/>
      <c r="H8755" s="196"/>
      <c r="I8755" s="196"/>
      <c r="J8755" s="196"/>
      <c r="K8755" s="196"/>
      <c r="L8755" s="197"/>
    </row>
    <row r="8756" spans="6:12">
      <c r="F8756" s="198"/>
      <c r="G8756" s="196"/>
      <c r="H8756" s="196"/>
      <c r="I8756" s="196"/>
      <c r="J8756" s="196"/>
      <c r="K8756" s="196"/>
      <c r="L8756" s="197"/>
    </row>
    <row r="8757" spans="6:12">
      <c r="F8757" s="198"/>
      <c r="G8757" s="196"/>
      <c r="H8757" s="196"/>
      <c r="I8757" s="196"/>
      <c r="J8757" s="196"/>
      <c r="K8757" s="196"/>
      <c r="L8757" s="197"/>
    </row>
    <row r="8758" spans="6:12">
      <c r="F8758" s="198"/>
      <c r="G8758" s="196"/>
      <c r="H8758" s="196"/>
      <c r="I8758" s="196"/>
      <c r="J8758" s="196"/>
      <c r="K8758" s="196"/>
      <c r="L8758" s="197"/>
    </row>
    <row r="8759" spans="6:12">
      <c r="F8759" s="198"/>
      <c r="G8759" s="196"/>
      <c r="H8759" s="196"/>
      <c r="I8759" s="196"/>
      <c r="J8759" s="196"/>
      <c r="K8759" s="196"/>
      <c r="L8759" s="197"/>
    </row>
    <row r="8760" spans="6:12">
      <c r="F8760" s="198"/>
      <c r="G8760" s="196"/>
      <c r="H8760" s="196"/>
      <c r="I8760" s="196"/>
      <c r="J8760" s="196"/>
      <c r="K8760" s="196"/>
      <c r="L8760" s="197"/>
    </row>
    <row r="8761" spans="6:12">
      <c r="F8761" s="198"/>
      <c r="G8761" s="196"/>
      <c r="H8761" s="196"/>
      <c r="I8761" s="196"/>
      <c r="J8761" s="196"/>
      <c r="K8761" s="196"/>
      <c r="L8761" s="197"/>
    </row>
    <row r="8762" spans="6:12">
      <c r="F8762" s="198"/>
      <c r="G8762" s="196"/>
      <c r="H8762" s="196"/>
      <c r="I8762" s="196"/>
      <c r="J8762" s="196"/>
      <c r="K8762" s="196"/>
      <c r="L8762" s="197"/>
    </row>
    <row r="8763" spans="6:12">
      <c r="F8763" s="198"/>
      <c r="G8763" s="196"/>
      <c r="H8763" s="196"/>
      <c r="I8763" s="196"/>
      <c r="J8763" s="196"/>
      <c r="K8763" s="196"/>
      <c r="L8763" s="197"/>
    </row>
    <row r="8764" spans="6:12">
      <c r="F8764" s="198"/>
      <c r="G8764" s="196"/>
      <c r="H8764" s="196"/>
      <c r="I8764" s="196"/>
      <c r="J8764" s="196"/>
      <c r="K8764" s="196"/>
      <c r="L8764" s="197"/>
    </row>
    <row r="8765" spans="6:12">
      <c r="F8765" s="198"/>
      <c r="G8765" s="196"/>
      <c r="H8765" s="196"/>
      <c r="I8765" s="196"/>
      <c r="J8765" s="196"/>
      <c r="K8765" s="196"/>
      <c r="L8765" s="197"/>
    </row>
    <row r="8766" spans="6:12">
      <c r="F8766" s="198"/>
      <c r="G8766" s="196"/>
      <c r="H8766" s="196"/>
      <c r="I8766" s="196"/>
      <c r="J8766" s="196"/>
      <c r="K8766" s="196"/>
      <c r="L8766" s="197"/>
    </row>
    <row r="8767" spans="6:12">
      <c r="F8767" s="198"/>
      <c r="G8767" s="196"/>
      <c r="H8767" s="196"/>
      <c r="I8767" s="196"/>
      <c r="J8767" s="196"/>
      <c r="K8767" s="196"/>
      <c r="L8767" s="197"/>
    </row>
    <row r="8768" spans="6:12">
      <c r="F8768" s="198"/>
      <c r="G8768" s="196"/>
      <c r="H8768" s="196"/>
      <c r="I8768" s="196"/>
      <c r="J8768" s="196"/>
      <c r="K8768" s="196"/>
      <c r="L8768" s="197"/>
    </row>
    <row r="8769" spans="6:12">
      <c r="F8769" s="198"/>
      <c r="G8769" s="196"/>
      <c r="H8769" s="196"/>
      <c r="I8769" s="196"/>
      <c r="J8769" s="196"/>
      <c r="K8769" s="196"/>
      <c r="L8769" s="197"/>
    </row>
    <row r="8770" spans="6:12">
      <c r="F8770" s="198"/>
      <c r="G8770" s="196"/>
      <c r="H8770" s="196"/>
      <c r="I8770" s="196"/>
      <c r="J8770" s="196"/>
      <c r="K8770" s="196"/>
      <c r="L8770" s="197"/>
    </row>
    <row r="8771" spans="6:12">
      <c r="F8771" s="198"/>
      <c r="G8771" s="196"/>
      <c r="H8771" s="196"/>
      <c r="I8771" s="196"/>
      <c r="J8771" s="196"/>
      <c r="K8771" s="196"/>
      <c r="L8771" s="197"/>
    </row>
    <row r="8772" spans="6:12">
      <c r="F8772" s="198"/>
      <c r="G8772" s="196"/>
      <c r="H8772" s="196"/>
      <c r="I8772" s="196"/>
      <c r="J8772" s="196"/>
      <c r="K8772" s="196"/>
      <c r="L8772" s="197"/>
    </row>
    <row r="8773" spans="6:12">
      <c r="F8773" s="198"/>
      <c r="G8773" s="196"/>
      <c r="H8773" s="196"/>
      <c r="I8773" s="196"/>
      <c r="J8773" s="196"/>
      <c r="K8773" s="196"/>
      <c r="L8773" s="197"/>
    </row>
    <row r="8774" spans="6:12">
      <c r="F8774" s="198"/>
      <c r="G8774" s="196"/>
      <c r="H8774" s="196"/>
      <c r="I8774" s="196"/>
      <c r="J8774" s="196"/>
      <c r="K8774" s="196"/>
      <c r="L8774" s="197"/>
    </row>
    <row r="8775" spans="6:12">
      <c r="F8775" s="198"/>
      <c r="G8775" s="196"/>
      <c r="H8775" s="196"/>
      <c r="I8775" s="196"/>
      <c r="J8775" s="196"/>
      <c r="K8775" s="196"/>
      <c r="L8775" s="197"/>
    </row>
    <row r="8776" spans="6:12">
      <c r="F8776" s="198"/>
      <c r="G8776" s="196"/>
      <c r="H8776" s="196"/>
      <c r="I8776" s="196"/>
      <c r="J8776" s="196"/>
      <c r="K8776" s="196"/>
      <c r="L8776" s="197"/>
    </row>
    <row r="8777" spans="6:12">
      <c r="F8777" s="198"/>
      <c r="G8777" s="196"/>
      <c r="H8777" s="196"/>
      <c r="I8777" s="196"/>
      <c r="J8777" s="196"/>
      <c r="K8777" s="196"/>
      <c r="L8777" s="197"/>
    </row>
    <row r="8778" spans="6:12">
      <c r="F8778" s="198"/>
      <c r="G8778" s="196"/>
      <c r="H8778" s="196"/>
      <c r="I8778" s="196"/>
      <c r="J8778" s="196"/>
      <c r="K8778" s="196"/>
      <c r="L8778" s="197"/>
    </row>
    <row r="8779" spans="6:12">
      <c r="F8779" s="198"/>
      <c r="G8779" s="196"/>
      <c r="H8779" s="196"/>
      <c r="I8779" s="196"/>
      <c r="J8779" s="196"/>
      <c r="K8779" s="196"/>
      <c r="L8779" s="197"/>
    </row>
    <row r="8780" spans="6:12">
      <c r="F8780" s="198"/>
      <c r="G8780" s="196"/>
      <c r="H8780" s="196"/>
      <c r="I8780" s="196"/>
      <c r="J8780" s="196"/>
      <c r="K8780" s="196"/>
      <c r="L8780" s="197"/>
    </row>
    <row r="8781" spans="6:12">
      <c r="F8781" s="198"/>
      <c r="G8781" s="196"/>
      <c r="H8781" s="196"/>
      <c r="I8781" s="196"/>
      <c r="J8781" s="196"/>
      <c r="K8781" s="196"/>
      <c r="L8781" s="197"/>
    </row>
    <row r="8782" spans="6:12">
      <c r="F8782" s="198"/>
      <c r="G8782" s="196"/>
      <c r="H8782" s="196"/>
      <c r="I8782" s="196"/>
      <c r="J8782" s="196"/>
      <c r="K8782" s="196"/>
      <c r="L8782" s="197"/>
    </row>
    <row r="8783" spans="6:12">
      <c r="F8783" s="198"/>
      <c r="G8783" s="196"/>
      <c r="H8783" s="196"/>
      <c r="I8783" s="196"/>
      <c r="J8783" s="196"/>
      <c r="K8783" s="196"/>
      <c r="L8783" s="197"/>
    </row>
    <row r="8784" spans="6:12">
      <c r="F8784" s="198"/>
      <c r="G8784" s="196"/>
      <c r="H8784" s="196"/>
      <c r="I8784" s="196"/>
      <c r="J8784" s="196"/>
      <c r="K8784" s="196"/>
      <c r="L8784" s="197"/>
    </row>
    <row r="8785" spans="6:12">
      <c r="F8785" s="198"/>
      <c r="G8785" s="196"/>
      <c r="H8785" s="196"/>
      <c r="I8785" s="196"/>
      <c r="J8785" s="196"/>
      <c r="K8785" s="196"/>
      <c r="L8785" s="197"/>
    </row>
    <row r="8786" spans="6:12">
      <c r="F8786" s="198"/>
      <c r="G8786" s="196"/>
      <c r="H8786" s="196"/>
      <c r="I8786" s="196"/>
      <c r="J8786" s="196"/>
      <c r="K8786" s="196"/>
      <c r="L8786" s="197"/>
    </row>
    <row r="8787" spans="6:12">
      <c r="F8787" s="198"/>
      <c r="G8787" s="196"/>
      <c r="H8787" s="196"/>
      <c r="I8787" s="196"/>
      <c r="J8787" s="196"/>
      <c r="K8787" s="196"/>
      <c r="L8787" s="197"/>
    </row>
    <row r="8788" spans="6:12">
      <c r="F8788" s="198"/>
      <c r="G8788" s="196"/>
      <c r="H8788" s="196"/>
      <c r="I8788" s="196"/>
      <c r="J8788" s="196"/>
      <c r="K8788" s="196"/>
      <c r="L8788" s="197"/>
    </row>
    <row r="8789" spans="6:12">
      <c r="F8789" s="198"/>
      <c r="G8789" s="196"/>
      <c r="H8789" s="196"/>
      <c r="I8789" s="196"/>
      <c r="J8789" s="196"/>
      <c r="K8789" s="196"/>
      <c r="L8789" s="197"/>
    </row>
    <row r="8790" spans="6:12">
      <c r="F8790" s="198"/>
      <c r="G8790" s="196"/>
      <c r="H8790" s="196"/>
      <c r="I8790" s="196"/>
      <c r="J8790" s="196"/>
      <c r="K8790" s="196"/>
      <c r="L8790" s="197"/>
    </row>
    <row r="8791" spans="6:12">
      <c r="F8791" s="198"/>
      <c r="G8791" s="196"/>
      <c r="H8791" s="196"/>
      <c r="I8791" s="196"/>
      <c r="J8791" s="196"/>
      <c r="K8791" s="196"/>
      <c r="L8791" s="197"/>
    </row>
    <row r="8792" spans="6:12">
      <c r="F8792" s="198"/>
      <c r="G8792" s="196"/>
      <c r="H8792" s="196"/>
      <c r="I8792" s="196"/>
      <c r="J8792" s="196"/>
      <c r="K8792" s="196"/>
      <c r="L8792" s="197"/>
    </row>
    <row r="8793" spans="6:12">
      <c r="F8793" s="198"/>
      <c r="G8793" s="196"/>
      <c r="H8793" s="196"/>
      <c r="I8793" s="196"/>
      <c r="J8793" s="196"/>
      <c r="K8793" s="196"/>
      <c r="L8793" s="197"/>
    </row>
    <row r="8794" spans="6:12">
      <c r="F8794" s="198"/>
      <c r="G8794" s="196"/>
      <c r="H8794" s="196"/>
      <c r="I8794" s="196"/>
      <c r="J8794" s="196"/>
      <c r="K8794" s="196"/>
      <c r="L8794" s="197"/>
    </row>
    <row r="8795" spans="6:12">
      <c r="F8795" s="198"/>
      <c r="G8795" s="196"/>
      <c r="H8795" s="196"/>
      <c r="I8795" s="196"/>
      <c r="J8795" s="196"/>
      <c r="K8795" s="196"/>
      <c r="L8795" s="197"/>
    </row>
    <row r="8796" spans="6:12">
      <c r="F8796" s="198"/>
      <c r="G8796" s="196"/>
      <c r="H8796" s="196"/>
      <c r="I8796" s="196"/>
      <c r="J8796" s="196"/>
      <c r="K8796" s="196"/>
      <c r="L8796" s="197"/>
    </row>
    <row r="8797" spans="6:12">
      <c r="F8797" s="198"/>
      <c r="G8797" s="196"/>
      <c r="H8797" s="196"/>
      <c r="I8797" s="196"/>
      <c r="J8797" s="196"/>
      <c r="K8797" s="196"/>
      <c r="L8797" s="197"/>
    </row>
    <row r="8798" spans="6:12">
      <c r="F8798" s="198"/>
      <c r="G8798" s="196"/>
      <c r="H8798" s="196"/>
      <c r="I8798" s="196"/>
      <c r="J8798" s="196"/>
      <c r="K8798" s="196"/>
      <c r="L8798" s="197"/>
    </row>
    <row r="8799" spans="6:12">
      <c r="F8799" s="198"/>
      <c r="G8799" s="196"/>
      <c r="H8799" s="196"/>
      <c r="I8799" s="196"/>
      <c r="J8799" s="196"/>
      <c r="K8799" s="196"/>
      <c r="L8799" s="197"/>
    </row>
    <row r="8800" spans="6:12">
      <c r="F8800" s="198"/>
      <c r="G8800" s="196"/>
      <c r="H8800" s="196"/>
      <c r="I8800" s="196"/>
      <c r="J8800" s="196"/>
      <c r="K8800" s="196"/>
      <c r="L8800" s="197"/>
    </row>
    <row r="8801" spans="6:12">
      <c r="F8801" s="198"/>
      <c r="G8801" s="196"/>
      <c r="H8801" s="196"/>
      <c r="I8801" s="196"/>
      <c r="J8801" s="196"/>
      <c r="K8801" s="196"/>
      <c r="L8801" s="197"/>
    </row>
    <row r="8802" spans="6:12">
      <c r="F8802" s="198"/>
      <c r="G8802" s="196"/>
      <c r="H8802" s="196"/>
      <c r="I8802" s="196"/>
      <c r="J8802" s="196"/>
      <c r="K8802" s="196"/>
      <c r="L8802" s="197"/>
    </row>
    <row r="8803" spans="6:12">
      <c r="F8803" s="198"/>
      <c r="G8803" s="196"/>
      <c r="H8803" s="196"/>
      <c r="I8803" s="196"/>
      <c r="J8803" s="196"/>
      <c r="K8803" s="196"/>
      <c r="L8803" s="197"/>
    </row>
    <row r="8804" spans="6:12">
      <c r="F8804" s="198"/>
      <c r="G8804" s="196"/>
      <c r="H8804" s="196"/>
      <c r="I8804" s="196"/>
      <c r="J8804" s="196"/>
      <c r="K8804" s="196"/>
      <c r="L8804" s="197"/>
    </row>
    <row r="8805" spans="6:12">
      <c r="F8805" s="198"/>
      <c r="G8805" s="196"/>
      <c r="H8805" s="196"/>
      <c r="I8805" s="196"/>
      <c r="J8805" s="196"/>
      <c r="K8805" s="196"/>
      <c r="L8805" s="197"/>
    </row>
    <row r="8806" spans="6:12">
      <c r="F8806" s="198"/>
      <c r="G8806" s="196"/>
      <c r="H8806" s="196"/>
      <c r="I8806" s="196"/>
      <c r="J8806" s="196"/>
      <c r="K8806" s="196"/>
      <c r="L8806" s="197"/>
    </row>
    <row r="8807" spans="6:12">
      <c r="F8807" s="198"/>
      <c r="G8807" s="196"/>
      <c r="H8807" s="196"/>
      <c r="I8807" s="196"/>
      <c r="J8807" s="196"/>
      <c r="K8807" s="196"/>
      <c r="L8807" s="197"/>
    </row>
    <row r="8808" spans="6:12">
      <c r="F8808" s="198"/>
      <c r="G8808" s="196"/>
      <c r="H8808" s="196"/>
      <c r="I8808" s="196"/>
      <c r="J8808" s="196"/>
      <c r="K8808" s="196"/>
      <c r="L8808" s="197"/>
    </row>
    <row r="8809" spans="6:12">
      <c r="F8809" s="198"/>
      <c r="G8809" s="196"/>
      <c r="H8809" s="196"/>
      <c r="I8809" s="196"/>
      <c r="J8809" s="196"/>
      <c r="K8809" s="196"/>
      <c r="L8809" s="197"/>
    </row>
    <row r="8810" spans="6:12">
      <c r="F8810" s="198"/>
      <c r="G8810" s="196"/>
      <c r="H8810" s="196"/>
      <c r="I8810" s="196"/>
      <c r="J8810" s="196"/>
      <c r="K8810" s="196"/>
      <c r="L8810" s="197"/>
    </row>
    <row r="8811" spans="6:12">
      <c r="F8811" s="198"/>
      <c r="G8811" s="196"/>
      <c r="H8811" s="196"/>
      <c r="I8811" s="196"/>
      <c r="J8811" s="196"/>
      <c r="K8811" s="196"/>
      <c r="L8811" s="197"/>
    </row>
    <row r="8812" spans="6:12">
      <c r="F8812" s="198"/>
      <c r="G8812" s="196"/>
      <c r="H8812" s="196"/>
      <c r="I8812" s="196"/>
      <c r="J8812" s="196"/>
      <c r="K8812" s="196"/>
      <c r="L8812" s="197"/>
    </row>
    <row r="8813" spans="6:12">
      <c r="F8813" s="198"/>
      <c r="G8813" s="196"/>
      <c r="H8813" s="196"/>
      <c r="I8813" s="196"/>
      <c r="J8813" s="196"/>
      <c r="K8813" s="196"/>
      <c r="L8813" s="197"/>
    </row>
    <row r="8814" spans="6:12">
      <c r="F8814" s="198"/>
      <c r="G8814" s="196"/>
      <c r="H8814" s="196"/>
      <c r="I8814" s="196"/>
      <c r="J8814" s="196"/>
      <c r="K8814" s="196"/>
      <c r="L8814" s="197"/>
    </row>
    <row r="8815" spans="6:12">
      <c r="F8815" s="198"/>
      <c r="G8815" s="196"/>
      <c r="H8815" s="196"/>
      <c r="I8815" s="196"/>
      <c r="J8815" s="196"/>
      <c r="K8815" s="196"/>
      <c r="L8815" s="197"/>
    </row>
    <row r="8816" spans="6:12">
      <c r="F8816" s="198"/>
      <c r="G8816" s="196"/>
      <c r="H8816" s="196"/>
      <c r="I8816" s="196"/>
      <c r="J8816" s="196"/>
      <c r="K8816" s="196"/>
      <c r="L8816" s="197"/>
    </row>
    <row r="8817" spans="6:12">
      <c r="F8817" s="198"/>
      <c r="G8817" s="196"/>
      <c r="H8817" s="196"/>
      <c r="I8817" s="196"/>
      <c r="J8817" s="196"/>
      <c r="K8817" s="196"/>
      <c r="L8817" s="197"/>
    </row>
    <row r="8818" spans="6:12">
      <c r="F8818" s="198"/>
      <c r="G8818" s="196"/>
      <c r="H8818" s="196"/>
      <c r="I8818" s="196"/>
      <c r="J8818" s="196"/>
      <c r="K8818" s="196"/>
      <c r="L8818" s="197"/>
    </row>
    <row r="8819" spans="6:12">
      <c r="F8819" s="198"/>
      <c r="G8819" s="196"/>
      <c r="H8819" s="196"/>
      <c r="I8819" s="196"/>
      <c r="J8819" s="196"/>
      <c r="K8819" s="196"/>
      <c r="L8819" s="197"/>
    </row>
    <row r="8820" spans="6:12">
      <c r="F8820" s="198"/>
      <c r="G8820" s="196"/>
      <c r="H8820" s="196"/>
      <c r="I8820" s="196"/>
      <c r="J8820" s="196"/>
      <c r="K8820" s="196"/>
      <c r="L8820" s="197"/>
    </row>
    <row r="8821" spans="6:12">
      <c r="F8821" s="198"/>
      <c r="G8821" s="196"/>
      <c r="H8821" s="196"/>
      <c r="I8821" s="196"/>
      <c r="J8821" s="196"/>
      <c r="K8821" s="196"/>
      <c r="L8821" s="197"/>
    </row>
    <row r="8822" spans="6:12">
      <c r="F8822" s="198"/>
      <c r="G8822" s="196"/>
      <c r="H8822" s="196"/>
      <c r="I8822" s="196"/>
      <c r="J8822" s="196"/>
      <c r="K8822" s="196"/>
      <c r="L8822" s="197"/>
    </row>
    <row r="8823" spans="6:12">
      <c r="F8823" s="198"/>
      <c r="G8823" s="196"/>
      <c r="H8823" s="196"/>
      <c r="I8823" s="196"/>
      <c r="J8823" s="196"/>
      <c r="K8823" s="196"/>
      <c r="L8823" s="197"/>
    </row>
    <row r="8824" spans="6:12">
      <c r="F8824" s="198"/>
      <c r="G8824" s="196"/>
      <c r="H8824" s="196"/>
      <c r="I8824" s="196"/>
      <c r="J8824" s="196"/>
      <c r="K8824" s="196"/>
      <c r="L8824" s="197"/>
    </row>
    <row r="8825" spans="6:12">
      <c r="F8825" s="198"/>
      <c r="G8825" s="196"/>
      <c r="H8825" s="196"/>
      <c r="I8825" s="196"/>
      <c r="J8825" s="196"/>
      <c r="K8825" s="196"/>
      <c r="L8825" s="197"/>
    </row>
    <row r="8826" spans="6:12">
      <c r="F8826" s="198"/>
      <c r="G8826" s="196"/>
      <c r="H8826" s="196"/>
      <c r="I8826" s="196"/>
      <c r="J8826" s="196"/>
      <c r="K8826" s="196"/>
      <c r="L8826" s="197"/>
    </row>
    <row r="8827" spans="6:12">
      <c r="F8827" s="198"/>
      <c r="G8827" s="196"/>
      <c r="H8827" s="196"/>
      <c r="I8827" s="196"/>
      <c r="J8827" s="196"/>
      <c r="K8827" s="196"/>
      <c r="L8827" s="197"/>
    </row>
    <row r="8828" spans="6:12">
      <c r="F8828" s="198"/>
      <c r="G8828" s="196"/>
      <c r="H8828" s="196"/>
      <c r="I8828" s="196"/>
      <c r="J8828" s="196"/>
      <c r="K8828" s="196"/>
      <c r="L8828" s="197"/>
    </row>
    <row r="8829" spans="6:12">
      <c r="F8829" s="198"/>
      <c r="G8829" s="196"/>
      <c r="H8829" s="196"/>
      <c r="I8829" s="196"/>
      <c r="J8829" s="196"/>
      <c r="K8829" s="196"/>
      <c r="L8829" s="197"/>
    </row>
    <row r="8830" spans="6:12">
      <c r="F8830" s="198"/>
      <c r="G8830" s="196"/>
      <c r="H8830" s="196"/>
      <c r="I8830" s="196"/>
      <c r="J8830" s="196"/>
      <c r="K8830" s="196"/>
      <c r="L8830" s="197"/>
    </row>
    <row r="8831" spans="6:12">
      <c r="F8831" s="198"/>
      <c r="G8831" s="196"/>
      <c r="H8831" s="196"/>
      <c r="I8831" s="196"/>
      <c r="J8831" s="196"/>
      <c r="K8831" s="196"/>
      <c r="L8831" s="197"/>
    </row>
    <row r="8832" spans="6:12">
      <c r="F8832" s="198"/>
      <c r="G8832" s="196"/>
      <c r="H8832" s="196"/>
      <c r="I8832" s="196"/>
      <c r="J8832" s="196"/>
      <c r="K8832" s="196"/>
      <c r="L8832" s="197"/>
    </row>
    <row r="8833" spans="6:12">
      <c r="F8833" s="198"/>
      <c r="G8833" s="196"/>
      <c r="H8833" s="196"/>
      <c r="I8833" s="196"/>
      <c r="J8833" s="196"/>
      <c r="K8833" s="196"/>
      <c r="L8833" s="197"/>
    </row>
    <row r="8834" spans="6:12">
      <c r="F8834" s="198"/>
      <c r="G8834" s="196"/>
      <c r="H8834" s="196"/>
      <c r="I8834" s="196"/>
      <c r="J8834" s="196"/>
      <c r="K8834" s="196"/>
      <c r="L8834" s="197"/>
    </row>
    <row r="8835" spans="6:12">
      <c r="F8835" s="198"/>
      <c r="G8835" s="196"/>
      <c r="H8835" s="196"/>
      <c r="I8835" s="196"/>
      <c r="J8835" s="196"/>
      <c r="K8835" s="196"/>
      <c r="L8835" s="197"/>
    </row>
    <row r="8836" spans="6:12">
      <c r="F8836" s="198"/>
      <c r="G8836" s="196"/>
      <c r="H8836" s="196"/>
      <c r="I8836" s="196"/>
      <c r="J8836" s="196"/>
      <c r="K8836" s="196"/>
      <c r="L8836" s="197"/>
    </row>
    <row r="8837" spans="6:12">
      <c r="F8837" s="198"/>
      <c r="G8837" s="196"/>
      <c r="H8837" s="196"/>
      <c r="I8837" s="196"/>
      <c r="J8837" s="196"/>
      <c r="K8837" s="196"/>
      <c r="L8837" s="197"/>
    </row>
    <row r="8838" spans="6:12">
      <c r="F8838" s="198"/>
      <c r="G8838" s="196"/>
      <c r="H8838" s="196"/>
      <c r="I8838" s="196"/>
      <c r="J8838" s="196"/>
      <c r="K8838" s="196"/>
      <c r="L8838" s="197"/>
    </row>
    <row r="8839" spans="6:12">
      <c r="F8839" s="198"/>
      <c r="G8839" s="196"/>
      <c r="H8839" s="196"/>
      <c r="I8839" s="196"/>
      <c r="J8839" s="196"/>
      <c r="K8839" s="196"/>
      <c r="L8839" s="197"/>
    </row>
    <row r="8840" spans="6:12">
      <c r="F8840" s="198"/>
      <c r="G8840" s="196"/>
      <c r="H8840" s="196"/>
      <c r="I8840" s="196"/>
      <c r="J8840" s="196"/>
      <c r="K8840" s="196"/>
      <c r="L8840" s="197"/>
    </row>
    <row r="8841" spans="6:12">
      <c r="F8841" s="198"/>
      <c r="G8841" s="196"/>
      <c r="H8841" s="196"/>
      <c r="I8841" s="196"/>
      <c r="J8841" s="196"/>
      <c r="K8841" s="196"/>
      <c r="L8841" s="197"/>
    </row>
    <row r="8842" spans="6:12">
      <c r="F8842" s="198"/>
      <c r="G8842" s="196"/>
      <c r="H8842" s="196"/>
      <c r="I8842" s="196"/>
      <c r="J8842" s="196"/>
      <c r="K8842" s="196"/>
      <c r="L8842" s="197"/>
    </row>
    <row r="8843" spans="6:12">
      <c r="F8843" s="198"/>
      <c r="G8843" s="196"/>
      <c r="H8843" s="196"/>
      <c r="I8843" s="196"/>
      <c r="J8843" s="196"/>
      <c r="K8843" s="196"/>
      <c r="L8843" s="197"/>
    </row>
    <row r="8844" spans="6:12">
      <c r="F8844" s="198"/>
      <c r="G8844" s="196"/>
      <c r="H8844" s="196"/>
      <c r="I8844" s="196"/>
      <c r="J8844" s="196"/>
      <c r="K8844" s="196"/>
      <c r="L8844" s="197"/>
    </row>
    <row r="8845" spans="6:12">
      <c r="F8845" s="198"/>
      <c r="G8845" s="196"/>
      <c r="H8845" s="196"/>
      <c r="I8845" s="196"/>
      <c r="J8845" s="196"/>
      <c r="K8845" s="196"/>
      <c r="L8845" s="197"/>
    </row>
    <row r="8846" spans="6:12">
      <c r="F8846" s="198"/>
      <c r="G8846" s="196"/>
      <c r="H8846" s="196"/>
      <c r="I8846" s="196"/>
      <c r="J8846" s="196"/>
      <c r="K8846" s="196"/>
      <c r="L8846" s="197"/>
    </row>
    <row r="8847" spans="6:12">
      <c r="F8847" s="198"/>
      <c r="G8847" s="196"/>
      <c r="H8847" s="196"/>
      <c r="I8847" s="196"/>
      <c r="J8847" s="196"/>
      <c r="K8847" s="196"/>
      <c r="L8847" s="197"/>
    </row>
    <row r="8848" spans="6:12">
      <c r="F8848" s="198"/>
      <c r="G8848" s="196"/>
      <c r="H8848" s="196"/>
      <c r="I8848" s="196"/>
      <c r="J8848" s="196"/>
      <c r="K8848" s="196"/>
      <c r="L8848" s="197"/>
    </row>
    <row r="8849" spans="6:12">
      <c r="F8849" s="198"/>
      <c r="G8849" s="196"/>
      <c r="H8849" s="196"/>
      <c r="I8849" s="196"/>
      <c r="J8849" s="196"/>
      <c r="K8849" s="196"/>
      <c r="L8849" s="197"/>
    </row>
    <row r="8850" spans="6:12">
      <c r="F8850" s="198"/>
      <c r="G8850" s="196"/>
      <c r="H8850" s="196"/>
      <c r="I8850" s="196"/>
      <c r="J8850" s="196"/>
      <c r="K8850" s="196"/>
      <c r="L8850" s="197"/>
    </row>
    <row r="8851" spans="6:12">
      <c r="F8851" s="198"/>
      <c r="G8851" s="196"/>
      <c r="H8851" s="196"/>
      <c r="I8851" s="196"/>
      <c r="J8851" s="196"/>
      <c r="K8851" s="196"/>
      <c r="L8851" s="197"/>
    </row>
    <row r="8852" spans="6:12">
      <c r="F8852" s="198"/>
      <c r="G8852" s="196"/>
      <c r="H8852" s="196"/>
      <c r="I8852" s="196"/>
      <c r="J8852" s="196"/>
      <c r="K8852" s="196"/>
      <c r="L8852" s="197"/>
    </row>
    <row r="8853" spans="6:12">
      <c r="F8853" s="198"/>
      <c r="G8853" s="196"/>
      <c r="H8853" s="196"/>
      <c r="I8853" s="196"/>
      <c r="J8853" s="196"/>
      <c r="K8853" s="196"/>
      <c r="L8853" s="197"/>
    </row>
    <row r="8854" spans="6:12">
      <c r="F8854" s="198"/>
      <c r="G8854" s="196"/>
      <c r="H8854" s="196"/>
      <c r="I8854" s="196"/>
      <c r="J8854" s="196"/>
      <c r="K8854" s="196"/>
      <c r="L8854" s="197"/>
    </row>
    <row r="8855" spans="6:12">
      <c r="F8855" s="198"/>
      <c r="G8855" s="196"/>
      <c r="H8855" s="196"/>
      <c r="I8855" s="196"/>
      <c r="J8855" s="196"/>
      <c r="K8855" s="196"/>
      <c r="L8855" s="197"/>
    </row>
    <row r="8856" spans="6:12">
      <c r="F8856" s="198"/>
      <c r="G8856" s="196"/>
      <c r="H8856" s="196"/>
      <c r="I8856" s="196"/>
      <c r="J8856" s="196"/>
      <c r="K8856" s="196"/>
      <c r="L8856" s="197"/>
    </row>
    <row r="8857" spans="6:12">
      <c r="F8857" s="198"/>
      <c r="G8857" s="196"/>
      <c r="H8857" s="196"/>
      <c r="I8857" s="196"/>
      <c r="J8857" s="196"/>
      <c r="K8857" s="196"/>
      <c r="L8857" s="197"/>
    </row>
    <row r="8858" spans="6:12">
      <c r="F8858" s="198"/>
      <c r="G8858" s="196"/>
      <c r="H8858" s="196"/>
      <c r="I8858" s="196"/>
      <c r="J8858" s="196"/>
      <c r="K8858" s="196"/>
      <c r="L8858" s="197"/>
    </row>
    <row r="8859" spans="6:12">
      <c r="F8859" s="198"/>
      <c r="G8859" s="196"/>
      <c r="H8859" s="196"/>
      <c r="I8859" s="196"/>
      <c r="J8859" s="196"/>
      <c r="K8859" s="196"/>
      <c r="L8859" s="197"/>
    </row>
    <row r="8860" spans="6:12">
      <c r="F8860" s="198"/>
      <c r="G8860" s="196"/>
      <c r="H8860" s="196"/>
      <c r="I8860" s="196"/>
      <c r="J8860" s="196"/>
      <c r="K8860" s="196"/>
      <c r="L8860" s="197"/>
    </row>
    <row r="8861" spans="6:12">
      <c r="F8861" s="198"/>
      <c r="G8861" s="196"/>
      <c r="H8861" s="196"/>
      <c r="I8861" s="196"/>
      <c r="J8861" s="196"/>
      <c r="K8861" s="196"/>
      <c r="L8861" s="197"/>
    </row>
    <row r="8862" spans="6:12">
      <c r="F8862" s="198"/>
      <c r="G8862" s="196"/>
      <c r="H8862" s="196"/>
      <c r="I8862" s="196"/>
      <c r="J8862" s="196"/>
      <c r="K8862" s="196"/>
      <c r="L8862" s="197"/>
    </row>
    <row r="8863" spans="6:12">
      <c r="F8863" s="198"/>
      <c r="G8863" s="196"/>
      <c r="H8863" s="196"/>
      <c r="I8863" s="196"/>
      <c r="J8863" s="196"/>
      <c r="K8863" s="196"/>
      <c r="L8863" s="197"/>
    </row>
    <row r="8864" spans="6:12">
      <c r="F8864" s="198"/>
      <c r="G8864" s="196"/>
      <c r="H8864" s="196"/>
      <c r="I8864" s="196"/>
      <c r="J8864" s="196"/>
      <c r="K8864" s="196"/>
      <c r="L8864" s="197"/>
    </row>
    <row r="8865" spans="6:12">
      <c r="F8865" s="198"/>
      <c r="G8865" s="196"/>
      <c r="H8865" s="196"/>
      <c r="I8865" s="196"/>
      <c r="J8865" s="196"/>
      <c r="K8865" s="196"/>
      <c r="L8865" s="197"/>
    </row>
    <row r="8866" spans="6:12">
      <c r="F8866" s="198"/>
      <c r="G8866" s="196"/>
      <c r="H8866" s="196"/>
      <c r="I8866" s="196"/>
      <c r="J8866" s="196"/>
      <c r="K8866" s="196"/>
      <c r="L8866" s="197"/>
    </row>
    <row r="8867" spans="6:12">
      <c r="F8867" s="198"/>
      <c r="G8867" s="196"/>
      <c r="H8867" s="196"/>
      <c r="I8867" s="196"/>
      <c r="J8867" s="196"/>
      <c r="K8867" s="196"/>
      <c r="L8867" s="197"/>
    </row>
    <row r="8868" spans="6:12">
      <c r="F8868" s="198"/>
      <c r="G8868" s="196"/>
      <c r="H8868" s="196"/>
      <c r="I8868" s="196"/>
      <c r="J8868" s="196"/>
      <c r="K8868" s="196"/>
      <c r="L8868" s="197"/>
    </row>
    <row r="8869" spans="6:12">
      <c r="F8869" s="198"/>
      <c r="G8869" s="196"/>
      <c r="H8869" s="196"/>
      <c r="I8869" s="196"/>
      <c r="J8869" s="196"/>
      <c r="K8869" s="196"/>
      <c r="L8869" s="197"/>
    </row>
    <row r="8870" spans="6:12">
      <c r="F8870" s="198"/>
      <c r="G8870" s="196"/>
      <c r="H8870" s="196"/>
      <c r="I8870" s="196"/>
      <c r="J8870" s="196"/>
      <c r="K8870" s="196"/>
      <c r="L8870" s="197"/>
    </row>
    <row r="8871" spans="6:12">
      <c r="F8871" s="198"/>
      <c r="G8871" s="196"/>
      <c r="H8871" s="196"/>
      <c r="I8871" s="196"/>
      <c r="J8871" s="196"/>
      <c r="K8871" s="196"/>
      <c r="L8871" s="197"/>
    </row>
    <row r="8872" spans="6:12">
      <c r="F8872" s="198"/>
      <c r="G8872" s="196"/>
      <c r="H8872" s="196"/>
      <c r="I8872" s="196"/>
      <c r="J8872" s="196"/>
      <c r="K8872" s="196"/>
      <c r="L8872" s="197"/>
    </row>
    <row r="8873" spans="6:12">
      <c r="F8873" s="198"/>
      <c r="G8873" s="196"/>
      <c r="H8873" s="196"/>
      <c r="I8873" s="196"/>
      <c r="J8873" s="196"/>
      <c r="K8873" s="196"/>
      <c r="L8873" s="197"/>
    </row>
    <row r="8874" spans="6:12">
      <c r="F8874" s="198"/>
      <c r="G8874" s="196"/>
      <c r="H8874" s="196"/>
      <c r="I8874" s="196"/>
      <c r="J8874" s="196"/>
      <c r="K8874" s="196"/>
      <c r="L8874" s="197"/>
    </row>
    <row r="8875" spans="6:12">
      <c r="F8875" s="198"/>
      <c r="G8875" s="196"/>
      <c r="H8875" s="196"/>
      <c r="I8875" s="196"/>
      <c r="J8875" s="196"/>
      <c r="K8875" s="196"/>
      <c r="L8875" s="197"/>
    </row>
    <row r="8876" spans="6:12">
      <c r="F8876" s="198"/>
      <c r="G8876" s="196"/>
      <c r="H8876" s="196"/>
      <c r="I8876" s="196"/>
      <c r="J8876" s="196"/>
      <c r="K8876" s="196"/>
      <c r="L8876" s="197"/>
    </row>
    <row r="8877" spans="6:12">
      <c r="F8877" s="198"/>
      <c r="G8877" s="196"/>
      <c r="H8877" s="196"/>
      <c r="I8877" s="196"/>
      <c r="J8877" s="196"/>
      <c r="K8877" s="196"/>
      <c r="L8877" s="197"/>
    </row>
    <row r="8878" spans="6:12">
      <c r="F8878" s="198"/>
      <c r="G8878" s="196"/>
      <c r="H8878" s="196"/>
      <c r="I8878" s="196"/>
      <c r="J8878" s="196"/>
      <c r="K8878" s="196"/>
      <c r="L8878" s="197"/>
    </row>
    <row r="8879" spans="6:12">
      <c r="F8879" s="198"/>
      <c r="G8879" s="196"/>
      <c r="H8879" s="196"/>
      <c r="I8879" s="196"/>
      <c r="J8879" s="196"/>
      <c r="K8879" s="196"/>
      <c r="L8879" s="197"/>
    </row>
    <row r="8880" spans="6:12">
      <c r="F8880" s="198"/>
      <c r="G8880" s="196"/>
      <c r="H8880" s="196"/>
      <c r="I8880" s="196"/>
      <c r="J8880" s="196"/>
      <c r="K8880" s="196"/>
      <c r="L8880" s="197"/>
    </row>
    <row r="8881" spans="6:12">
      <c r="F8881" s="198"/>
      <c r="G8881" s="196"/>
      <c r="H8881" s="196"/>
      <c r="I8881" s="196"/>
      <c r="J8881" s="196"/>
      <c r="K8881" s="196"/>
      <c r="L8881" s="197"/>
    </row>
    <row r="8882" spans="6:12">
      <c r="F8882" s="198"/>
      <c r="G8882" s="196"/>
      <c r="H8882" s="196"/>
      <c r="I8882" s="196"/>
      <c r="J8882" s="196"/>
      <c r="K8882" s="196"/>
      <c r="L8882" s="197"/>
    </row>
    <row r="8883" spans="6:12">
      <c r="F8883" s="198"/>
      <c r="G8883" s="196"/>
      <c r="H8883" s="196"/>
      <c r="I8883" s="196"/>
      <c r="J8883" s="196"/>
      <c r="K8883" s="196"/>
      <c r="L8883" s="197"/>
    </row>
    <row r="8884" spans="6:12">
      <c r="F8884" s="198"/>
      <c r="G8884" s="196"/>
      <c r="H8884" s="196"/>
      <c r="I8884" s="196"/>
      <c r="J8884" s="196"/>
      <c r="K8884" s="196"/>
      <c r="L8884" s="197"/>
    </row>
    <row r="8885" spans="6:12">
      <c r="F8885" s="198"/>
      <c r="G8885" s="196"/>
      <c r="H8885" s="196"/>
      <c r="I8885" s="196"/>
      <c r="J8885" s="196"/>
      <c r="K8885" s="196"/>
      <c r="L8885" s="197"/>
    </row>
    <row r="8886" spans="6:12">
      <c r="F8886" s="198"/>
      <c r="G8886" s="196"/>
      <c r="H8886" s="196"/>
      <c r="I8886" s="196"/>
      <c r="J8886" s="196"/>
      <c r="K8886" s="196"/>
      <c r="L8886" s="197"/>
    </row>
    <row r="8887" spans="6:12">
      <c r="F8887" s="198"/>
      <c r="G8887" s="196"/>
      <c r="H8887" s="196"/>
      <c r="I8887" s="196"/>
      <c r="J8887" s="196"/>
      <c r="K8887" s="196"/>
      <c r="L8887" s="197"/>
    </row>
    <row r="8888" spans="6:12">
      <c r="F8888" s="198"/>
      <c r="G8888" s="196"/>
      <c r="H8888" s="196"/>
      <c r="I8888" s="196"/>
      <c r="J8888" s="196"/>
      <c r="K8888" s="196"/>
      <c r="L8888" s="197"/>
    </row>
    <row r="8889" spans="6:12">
      <c r="F8889" s="198"/>
      <c r="G8889" s="196"/>
      <c r="H8889" s="196"/>
      <c r="I8889" s="196"/>
      <c r="J8889" s="196"/>
      <c r="K8889" s="196"/>
      <c r="L8889" s="197"/>
    </row>
    <row r="8890" spans="6:12">
      <c r="F8890" s="198"/>
      <c r="G8890" s="196"/>
      <c r="H8890" s="196"/>
      <c r="I8890" s="196"/>
      <c r="J8890" s="196"/>
      <c r="K8890" s="196"/>
      <c r="L8890" s="197"/>
    </row>
    <row r="8891" spans="6:12">
      <c r="F8891" s="198"/>
      <c r="G8891" s="196"/>
      <c r="H8891" s="196"/>
      <c r="I8891" s="196"/>
      <c r="J8891" s="196"/>
      <c r="K8891" s="196"/>
      <c r="L8891" s="197"/>
    </row>
    <row r="8892" spans="6:12">
      <c r="F8892" s="198"/>
      <c r="G8892" s="196"/>
      <c r="H8892" s="196"/>
      <c r="I8892" s="196"/>
      <c r="J8892" s="196"/>
      <c r="K8892" s="196"/>
      <c r="L8892" s="197"/>
    </row>
    <row r="8893" spans="6:12">
      <c r="F8893" s="198"/>
      <c r="G8893" s="196"/>
      <c r="H8893" s="196"/>
      <c r="I8893" s="196"/>
      <c r="J8893" s="196"/>
      <c r="K8893" s="196"/>
      <c r="L8893" s="197"/>
    </row>
    <row r="8894" spans="6:12">
      <c r="F8894" s="198"/>
      <c r="G8894" s="196"/>
      <c r="H8894" s="196"/>
      <c r="I8894" s="196"/>
      <c r="J8894" s="196"/>
      <c r="K8894" s="196"/>
      <c r="L8894" s="197"/>
    </row>
    <row r="8895" spans="6:12">
      <c r="F8895" s="198"/>
      <c r="G8895" s="196"/>
      <c r="H8895" s="196"/>
      <c r="I8895" s="196"/>
      <c r="J8895" s="196"/>
      <c r="K8895" s="196"/>
      <c r="L8895" s="197"/>
    </row>
    <row r="8896" spans="6:12">
      <c r="F8896" s="198"/>
      <c r="G8896" s="196"/>
      <c r="H8896" s="196"/>
      <c r="I8896" s="196"/>
      <c r="J8896" s="196"/>
      <c r="K8896" s="196"/>
      <c r="L8896" s="197"/>
    </row>
    <row r="8897" spans="6:12">
      <c r="F8897" s="198"/>
      <c r="G8897" s="196"/>
      <c r="H8897" s="196"/>
      <c r="I8897" s="196"/>
      <c r="J8897" s="196"/>
      <c r="K8897" s="196"/>
      <c r="L8897" s="197"/>
    </row>
    <row r="8898" spans="6:12">
      <c r="F8898" s="198"/>
      <c r="G8898" s="196"/>
      <c r="H8898" s="196"/>
      <c r="I8898" s="196"/>
      <c r="J8898" s="196"/>
      <c r="K8898" s="196"/>
      <c r="L8898" s="197"/>
    </row>
    <row r="8899" spans="6:12">
      <c r="F8899" s="198"/>
      <c r="G8899" s="196"/>
      <c r="H8899" s="196"/>
      <c r="I8899" s="196"/>
      <c r="J8899" s="196"/>
      <c r="K8899" s="196"/>
      <c r="L8899" s="197"/>
    </row>
    <row r="8900" spans="6:12">
      <c r="F8900" s="198"/>
      <c r="G8900" s="196"/>
      <c r="H8900" s="196"/>
      <c r="I8900" s="196"/>
      <c r="J8900" s="196"/>
      <c r="K8900" s="196"/>
      <c r="L8900" s="197"/>
    </row>
    <row r="8901" spans="6:12">
      <c r="F8901" s="198"/>
      <c r="G8901" s="196"/>
      <c r="H8901" s="196"/>
      <c r="I8901" s="196"/>
      <c r="J8901" s="196"/>
      <c r="K8901" s="196"/>
      <c r="L8901" s="197"/>
    </row>
    <row r="8902" spans="6:12">
      <c r="F8902" s="198"/>
      <c r="G8902" s="196"/>
      <c r="H8902" s="196"/>
      <c r="I8902" s="196"/>
      <c r="J8902" s="196"/>
      <c r="K8902" s="196"/>
      <c r="L8902" s="197"/>
    </row>
    <row r="8903" spans="6:12">
      <c r="F8903" s="198"/>
      <c r="G8903" s="196"/>
      <c r="H8903" s="196"/>
      <c r="I8903" s="196"/>
      <c r="J8903" s="196"/>
      <c r="K8903" s="196"/>
      <c r="L8903" s="197"/>
    </row>
    <row r="8904" spans="6:12">
      <c r="F8904" s="198"/>
      <c r="G8904" s="196"/>
      <c r="H8904" s="196"/>
      <c r="I8904" s="196"/>
      <c r="J8904" s="196"/>
      <c r="K8904" s="196"/>
      <c r="L8904" s="197"/>
    </row>
    <row r="8905" spans="6:12">
      <c r="F8905" s="198"/>
      <c r="G8905" s="196"/>
      <c r="H8905" s="196"/>
      <c r="I8905" s="196"/>
      <c r="J8905" s="196"/>
      <c r="K8905" s="196"/>
      <c r="L8905" s="197"/>
    </row>
    <row r="8906" spans="6:12">
      <c r="F8906" s="198"/>
      <c r="G8906" s="196"/>
      <c r="H8906" s="196"/>
      <c r="I8906" s="196"/>
      <c r="J8906" s="196"/>
      <c r="K8906" s="196"/>
      <c r="L8906" s="197"/>
    </row>
    <row r="8907" spans="6:12">
      <c r="F8907" s="198"/>
      <c r="G8907" s="196"/>
      <c r="H8907" s="196"/>
      <c r="I8907" s="196"/>
      <c r="J8907" s="196"/>
      <c r="K8907" s="196"/>
      <c r="L8907" s="197"/>
    </row>
    <row r="8908" spans="6:12">
      <c r="F8908" s="198"/>
      <c r="G8908" s="196"/>
      <c r="H8908" s="196"/>
      <c r="I8908" s="196"/>
      <c r="J8908" s="196"/>
      <c r="K8908" s="196"/>
      <c r="L8908" s="197"/>
    </row>
    <row r="8909" spans="6:12">
      <c r="F8909" s="198"/>
      <c r="G8909" s="196"/>
      <c r="H8909" s="196"/>
      <c r="I8909" s="196"/>
      <c r="J8909" s="196"/>
      <c r="K8909" s="196"/>
      <c r="L8909" s="197"/>
    </row>
    <row r="8910" spans="6:12">
      <c r="F8910" s="198"/>
      <c r="G8910" s="196"/>
      <c r="H8910" s="196"/>
      <c r="I8910" s="196"/>
      <c r="J8910" s="196"/>
      <c r="K8910" s="196"/>
      <c r="L8910" s="197"/>
    </row>
    <row r="8911" spans="6:12">
      <c r="F8911" s="198"/>
      <c r="G8911" s="196"/>
      <c r="H8911" s="196"/>
      <c r="I8911" s="196"/>
      <c r="J8911" s="196"/>
      <c r="K8911" s="196"/>
      <c r="L8911" s="197"/>
    </row>
    <row r="8912" spans="6:12">
      <c r="F8912" s="198"/>
      <c r="G8912" s="196"/>
      <c r="H8912" s="196"/>
      <c r="I8912" s="196"/>
      <c r="J8912" s="196"/>
      <c r="K8912" s="196"/>
      <c r="L8912" s="197"/>
    </row>
    <row r="8913" spans="6:12">
      <c r="F8913" s="198"/>
      <c r="G8913" s="196"/>
      <c r="H8913" s="196"/>
      <c r="I8913" s="196"/>
      <c r="J8913" s="196"/>
      <c r="K8913" s="196"/>
      <c r="L8913" s="197"/>
    </row>
    <row r="8914" spans="6:12">
      <c r="F8914" s="198"/>
      <c r="G8914" s="196"/>
      <c r="H8914" s="196"/>
      <c r="I8914" s="196"/>
      <c r="J8914" s="196"/>
      <c r="K8914" s="196"/>
      <c r="L8914" s="197"/>
    </row>
    <row r="8915" spans="6:12">
      <c r="F8915" s="198"/>
      <c r="G8915" s="196"/>
      <c r="H8915" s="196"/>
      <c r="I8915" s="196"/>
      <c r="J8915" s="196"/>
      <c r="K8915" s="196"/>
      <c r="L8915" s="197"/>
    </row>
    <row r="8916" spans="6:12">
      <c r="F8916" s="198"/>
      <c r="G8916" s="196"/>
      <c r="H8916" s="196"/>
      <c r="I8916" s="196"/>
      <c r="J8916" s="196"/>
      <c r="K8916" s="196"/>
      <c r="L8916" s="197"/>
    </row>
    <row r="8917" spans="6:12">
      <c r="F8917" s="198"/>
      <c r="G8917" s="196"/>
      <c r="H8917" s="196"/>
      <c r="I8917" s="196"/>
      <c r="J8917" s="196"/>
      <c r="K8917" s="196"/>
      <c r="L8917" s="197"/>
    </row>
    <row r="8918" spans="6:12">
      <c r="F8918" s="198"/>
      <c r="G8918" s="196"/>
      <c r="H8918" s="196"/>
      <c r="I8918" s="196"/>
      <c r="J8918" s="196"/>
      <c r="K8918" s="196"/>
      <c r="L8918" s="197"/>
    </row>
    <row r="8919" spans="6:12">
      <c r="F8919" s="198"/>
      <c r="G8919" s="196"/>
      <c r="H8919" s="196"/>
      <c r="I8919" s="196"/>
      <c r="J8919" s="196"/>
      <c r="K8919" s="196"/>
      <c r="L8919" s="197"/>
    </row>
    <row r="8920" spans="6:12">
      <c r="F8920" s="198"/>
      <c r="G8920" s="196"/>
      <c r="H8920" s="196"/>
      <c r="I8920" s="196"/>
      <c r="J8920" s="196"/>
      <c r="K8920" s="196"/>
      <c r="L8920" s="197"/>
    </row>
    <row r="8921" spans="6:12">
      <c r="F8921" s="198"/>
      <c r="G8921" s="196"/>
      <c r="H8921" s="196"/>
      <c r="I8921" s="196"/>
      <c r="J8921" s="196"/>
      <c r="K8921" s="196"/>
      <c r="L8921" s="197"/>
    </row>
    <row r="8922" spans="6:12">
      <c r="F8922" s="198"/>
      <c r="G8922" s="196"/>
      <c r="H8922" s="196"/>
      <c r="I8922" s="196"/>
      <c r="J8922" s="196"/>
      <c r="K8922" s="196"/>
      <c r="L8922" s="197"/>
    </row>
    <row r="8923" spans="6:12">
      <c r="F8923" s="198"/>
      <c r="G8923" s="196"/>
      <c r="H8923" s="196"/>
      <c r="I8923" s="196"/>
      <c r="J8923" s="196"/>
      <c r="K8923" s="196"/>
      <c r="L8923" s="197"/>
    </row>
    <row r="8924" spans="6:12">
      <c r="F8924" s="198"/>
      <c r="G8924" s="196"/>
      <c r="H8924" s="196"/>
      <c r="I8924" s="196"/>
      <c r="J8924" s="196"/>
      <c r="K8924" s="196"/>
      <c r="L8924" s="197"/>
    </row>
    <row r="8925" spans="6:12">
      <c r="F8925" s="198"/>
      <c r="G8925" s="196"/>
      <c r="H8925" s="196"/>
      <c r="I8925" s="196"/>
      <c r="J8925" s="196"/>
      <c r="K8925" s="196"/>
      <c r="L8925" s="197"/>
    </row>
    <row r="8926" spans="6:12">
      <c r="F8926" s="198"/>
      <c r="G8926" s="196"/>
      <c r="H8926" s="196"/>
      <c r="I8926" s="196"/>
      <c r="J8926" s="196"/>
      <c r="K8926" s="196"/>
      <c r="L8926" s="197"/>
    </row>
    <row r="8927" spans="6:12">
      <c r="F8927" s="198"/>
      <c r="G8927" s="196"/>
      <c r="H8927" s="196"/>
      <c r="I8927" s="196"/>
      <c r="J8927" s="196"/>
      <c r="K8927" s="196"/>
      <c r="L8927" s="197"/>
    </row>
    <row r="8928" spans="6:12">
      <c r="F8928" s="198"/>
      <c r="G8928" s="196"/>
      <c r="H8928" s="196"/>
      <c r="I8928" s="196"/>
      <c r="J8928" s="196"/>
      <c r="K8928" s="196"/>
      <c r="L8928" s="197"/>
    </row>
    <row r="8929" spans="6:12">
      <c r="F8929" s="198"/>
      <c r="G8929" s="196"/>
      <c r="H8929" s="196"/>
      <c r="I8929" s="196"/>
      <c r="J8929" s="196"/>
      <c r="K8929" s="196"/>
      <c r="L8929" s="197"/>
    </row>
    <row r="8930" spans="6:12">
      <c r="F8930" s="198"/>
      <c r="G8930" s="196"/>
      <c r="H8930" s="196"/>
      <c r="I8930" s="196"/>
      <c r="J8930" s="196"/>
      <c r="K8930" s="196"/>
      <c r="L8930" s="197"/>
    </row>
    <row r="8931" spans="6:12">
      <c r="F8931" s="198"/>
      <c r="G8931" s="196"/>
      <c r="H8931" s="196"/>
      <c r="I8931" s="196"/>
      <c r="J8931" s="196"/>
      <c r="K8931" s="196"/>
      <c r="L8931" s="197"/>
    </row>
    <row r="8932" spans="6:12">
      <c r="F8932" s="198"/>
      <c r="G8932" s="196"/>
      <c r="H8932" s="196"/>
      <c r="I8932" s="196"/>
      <c r="J8932" s="196"/>
      <c r="K8932" s="196"/>
      <c r="L8932" s="197"/>
    </row>
    <row r="8933" spans="6:12">
      <c r="F8933" s="198"/>
      <c r="G8933" s="196"/>
      <c r="H8933" s="196"/>
      <c r="I8933" s="196"/>
      <c r="J8933" s="196"/>
      <c r="K8933" s="196"/>
      <c r="L8933" s="197"/>
    </row>
    <row r="8934" spans="6:12">
      <c r="F8934" s="198"/>
      <c r="G8934" s="196"/>
      <c r="H8934" s="196"/>
      <c r="I8934" s="196"/>
      <c r="J8934" s="196"/>
      <c r="K8934" s="196"/>
      <c r="L8934" s="197"/>
    </row>
    <row r="8935" spans="6:12">
      <c r="F8935" s="198"/>
      <c r="G8935" s="196"/>
      <c r="H8935" s="196"/>
      <c r="I8935" s="196"/>
      <c r="J8935" s="196"/>
      <c r="K8935" s="196"/>
      <c r="L8935" s="197"/>
    </row>
    <row r="8936" spans="6:12">
      <c r="F8936" s="198"/>
      <c r="G8936" s="196"/>
      <c r="H8936" s="196"/>
      <c r="I8936" s="196"/>
      <c r="J8936" s="196"/>
      <c r="K8936" s="196"/>
      <c r="L8936" s="197"/>
    </row>
    <row r="8937" spans="6:12">
      <c r="F8937" s="198"/>
      <c r="G8937" s="196"/>
      <c r="H8937" s="196"/>
      <c r="I8937" s="196"/>
      <c r="J8937" s="196"/>
      <c r="K8937" s="196"/>
      <c r="L8937" s="197"/>
    </row>
    <row r="8938" spans="6:12">
      <c r="F8938" s="198"/>
      <c r="G8938" s="196"/>
      <c r="H8938" s="196"/>
      <c r="I8938" s="196"/>
      <c r="J8938" s="196"/>
      <c r="K8938" s="196"/>
      <c r="L8938" s="197"/>
    </row>
    <row r="8939" spans="6:12">
      <c r="F8939" s="198"/>
      <c r="G8939" s="196"/>
      <c r="H8939" s="196"/>
      <c r="I8939" s="196"/>
      <c r="J8939" s="196"/>
      <c r="K8939" s="196"/>
      <c r="L8939" s="197"/>
    </row>
    <row r="8940" spans="6:12">
      <c r="F8940" s="198"/>
      <c r="G8940" s="196"/>
      <c r="H8940" s="196"/>
      <c r="I8940" s="196"/>
      <c r="J8940" s="196"/>
      <c r="K8940" s="196"/>
      <c r="L8940" s="197"/>
    </row>
    <row r="8941" spans="6:12">
      <c r="F8941" s="198"/>
      <c r="G8941" s="196"/>
      <c r="H8941" s="196"/>
      <c r="I8941" s="196"/>
      <c r="J8941" s="196"/>
      <c r="K8941" s="196"/>
      <c r="L8941" s="197"/>
    </row>
    <row r="8942" spans="6:12">
      <c r="F8942" s="198"/>
      <c r="G8942" s="196"/>
      <c r="H8942" s="196"/>
      <c r="I8942" s="196"/>
      <c r="J8942" s="196"/>
      <c r="K8942" s="196"/>
      <c r="L8942" s="197"/>
    </row>
    <row r="8943" spans="6:12">
      <c r="F8943" s="198"/>
      <c r="G8943" s="196"/>
      <c r="H8943" s="196"/>
      <c r="I8943" s="196"/>
      <c r="J8943" s="196"/>
      <c r="K8943" s="196"/>
      <c r="L8943" s="197"/>
    </row>
    <row r="8944" spans="6:12">
      <c r="F8944" s="198"/>
      <c r="G8944" s="196"/>
      <c r="H8944" s="196"/>
      <c r="I8944" s="196"/>
      <c r="J8944" s="196"/>
      <c r="K8944" s="196"/>
      <c r="L8944" s="197"/>
    </row>
    <row r="8945" spans="6:12">
      <c r="F8945" s="198"/>
      <c r="G8945" s="196"/>
      <c r="H8945" s="196"/>
      <c r="I8945" s="196"/>
      <c r="J8945" s="196"/>
      <c r="K8945" s="196"/>
      <c r="L8945" s="197"/>
    </row>
    <row r="8946" spans="6:12">
      <c r="F8946" s="198"/>
      <c r="G8946" s="196"/>
      <c r="H8946" s="196"/>
      <c r="I8946" s="196"/>
      <c r="J8946" s="196"/>
      <c r="K8946" s="196"/>
      <c r="L8946" s="197"/>
    </row>
    <row r="8947" spans="6:12">
      <c r="F8947" s="198"/>
      <c r="G8947" s="196"/>
      <c r="H8947" s="196"/>
      <c r="I8947" s="196"/>
      <c r="J8947" s="196"/>
      <c r="K8947" s="196"/>
      <c r="L8947" s="197"/>
    </row>
    <row r="8948" spans="6:12">
      <c r="F8948" s="198"/>
      <c r="G8948" s="196"/>
      <c r="H8948" s="196"/>
      <c r="I8948" s="196"/>
      <c r="J8948" s="196"/>
      <c r="K8948" s="196"/>
      <c r="L8948" s="197"/>
    </row>
    <row r="8949" spans="6:12">
      <c r="F8949" s="198"/>
      <c r="G8949" s="196"/>
      <c r="H8949" s="196"/>
      <c r="I8949" s="196"/>
      <c r="J8949" s="196"/>
      <c r="K8949" s="196"/>
      <c r="L8949" s="197"/>
    </row>
    <row r="8950" spans="6:12">
      <c r="F8950" s="198"/>
      <c r="G8950" s="196"/>
      <c r="H8950" s="196"/>
      <c r="I8950" s="196"/>
      <c r="J8950" s="196"/>
      <c r="K8950" s="196"/>
      <c r="L8950" s="197"/>
    </row>
    <row r="8951" spans="6:12">
      <c r="F8951" s="198"/>
      <c r="G8951" s="196"/>
      <c r="H8951" s="196"/>
      <c r="I8951" s="196"/>
      <c r="J8951" s="196"/>
      <c r="K8951" s="196"/>
      <c r="L8951" s="197"/>
    </row>
    <row r="8952" spans="6:12">
      <c r="F8952" s="198"/>
      <c r="G8952" s="196"/>
      <c r="H8952" s="196"/>
      <c r="I8952" s="196"/>
      <c r="J8952" s="196"/>
      <c r="K8952" s="196"/>
      <c r="L8952" s="197"/>
    </row>
    <row r="8953" spans="6:12">
      <c r="F8953" s="198"/>
      <c r="G8953" s="196"/>
      <c r="H8953" s="196"/>
      <c r="I8953" s="196"/>
      <c r="J8953" s="196"/>
      <c r="K8953" s="196"/>
      <c r="L8953" s="197"/>
    </row>
    <row r="8954" spans="6:12">
      <c r="F8954" s="198"/>
      <c r="G8954" s="196"/>
      <c r="H8954" s="196"/>
      <c r="I8954" s="196"/>
      <c r="J8954" s="196"/>
      <c r="K8954" s="196"/>
      <c r="L8954" s="197"/>
    </row>
    <row r="8955" spans="6:12">
      <c r="F8955" s="198"/>
      <c r="G8955" s="196"/>
      <c r="H8955" s="196"/>
      <c r="I8955" s="196"/>
      <c r="J8955" s="196"/>
      <c r="K8955" s="196"/>
      <c r="L8955" s="197"/>
    </row>
    <row r="8956" spans="6:12">
      <c r="F8956" s="198"/>
      <c r="G8956" s="196"/>
      <c r="H8956" s="196"/>
      <c r="I8956" s="196"/>
      <c r="J8956" s="196"/>
      <c r="K8956" s="196"/>
      <c r="L8956" s="197"/>
    </row>
    <row r="8957" spans="6:12">
      <c r="F8957" s="198"/>
      <c r="G8957" s="196"/>
      <c r="H8957" s="196"/>
      <c r="I8957" s="196"/>
      <c r="J8957" s="196"/>
      <c r="K8957" s="196"/>
      <c r="L8957" s="197"/>
    </row>
    <row r="8958" spans="6:12">
      <c r="F8958" s="198"/>
      <c r="G8958" s="196"/>
      <c r="H8958" s="196"/>
      <c r="I8958" s="196"/>
      <c r="J8958" s="196"/>
      <c r="K8958" s="196"/>
      <c r="L8958" s="197"/>
    </row>
    <row r="8959" spans="6:12">
      <c r="F8959" s="198"/>
      <c r="G8959" s="196"/>
      <c r="H8959" s="196"/>
      <c r="I8959" s="196"/>
      <c r="J8959" s="196"/>
      <c r="K8959" s="196"/>
      <c r="L8959" s="197"/>
    </row>
    <row r="8960" spans="6:12">
      <c r="F8960" s="198"/>
      <c r="G8960" s="196"/>
      <c r="H8960" s="196"/>
      <c r="I8960" s="196"/>
      <c r="J8960" s="196"/>
      <c r="K8960" s="196"/>
      <c r="L8960" s="197"/>
    </row>
    <row r="8961" spans="6:12">
      <c r="F8961" s="198"/>
      <c r="G8961" s="196"/>
      <c r="H8961" s="196"/>
      <c r="I8961" s="196"/>
      <c r="J8961" s="196"/>
      <c r="K8961" s="196"/>
      <c r="L8961" s="197"/>
    </row>
    <row r="8962" spans="6:12">
      <c r="F8962" s="198"/>
      <c r="G8962" s="196"/>
      <c r="H8962" s="196"/>
      <c r="I8962" s="196"/>
      <c r="J8962" s="196"/>
      <c r="K8962" s="196"/>
      <c r="L8962" s="197"/>
    </row>
    <row r="8963" spans="6:12">
      <c r="F8963" s="198"/>
      <c r="G8963" s="196"/>
      <c r="H8963" s="196"/>
      <c r="I8963" s="196"/>
      <c r="J8963" s="196"/>
      <c r="K8963" s="196"/>
      <c r="L8963" s="197"/>
    </row>
    <row r="8964" spans="6:12">
      <c r="F8964" s="198"/>
      <c r="G8964" s="196"/>
      <c r="H8964" s="196"/>
      <c r="I8964" s="196"/>
      <c r="J8964" s="196"/>
      <c r="K8964" s="196"/>
      <c r="L8964" s="197"/>
    </row>
    <row r="8965" spans="6:12">
      <c r="F8965" s="198"/>
      <c r="G8965" s="196"/>
      <c r="H8965" s="196"/>
      <c r="I8965" s="196"/>
      <c r="J8965" s="196"/>
      <c r="K8965" s="196"/>
      <c r="L8965" s="197"/>
    </row>
    <row r="8966" spans="6:12">
      <c r="F8966" s="198"/>
      <c r="G8966" s="196"/>
      <c r="H8966" s="196"/>
      <c r="I8966" s="196"/>
      <c r="J8966" s="196"/>
      <c r="K8966" s="196"/>
      <c r="L8966" s="197"/>
    </row>
    <row r="8967" spans="6:12">
      <c r="F8967" s="198"/>
      <c r="G8967" s="196"/>
      <c r="H8967" s="196"/>
      <c r="I8967" s="196"/>
      <c r="J8967" s="196"/>
      <c r="K8967" s="196"/>
      <c r="L8967" s="197"/>
    </row>
    <row r="8968" spans="6:12">
      <c r="F8968" s="198"/>
      <c r="G8968" s="196"/>
      <c r="H8968" s="196"/>
      <c r="I8968" s="196"/>
      <c r="J8968" s="196"/>
      <c r="K8968" s="196"/>
      <c r="L8968" s="197"/>
    </row>
    <row r="8969" spans="6:12">
      <c r="F8969" s="198"/>
      <c r="G8969" s="196"/>
      <c r="H8969" s="196"/>
      <c r="I8969" s="196"/>
      <c r="J8969" s="196"/>
      <c r="K8969" s="196"/>
      <c r="L8969" s="197"/>
    </row>
    <row r="8970" spans="6:12">
      <c r="F8970" s="198"/>
      <c r="G8970" s="196"/>
      <c r="H8970" s="196"/>
      <c r="I8970" s="196"/>
      <c r="J8970" s="196"/>
      <c r="K8970" s="196"/>
      <c r="L8970" s="197"/>
    </row>
    <row r="8971" spans="6:12">
      <c r="F8971" s="198"/>
      <c r="G8971" s="196"/>
      <c r="H8971" s="196"/>
      <c r="I8971" s="196"/>
      <c r="J8971" s="196"/>
      <c r="K8971" s="196"/>
      <c r="L8971" s="197"/>
    </row>
    <row r="8972" spans="6:12">
      <c r="F8972" s="198"/>
      <c r="G8972" s="196"/>
      <c r="H8972" s="196"/>
      <c r="I8972" s="196"/>
      <c r="J8972" s="196"/>
      <c r="K8972" s="196"/>
      <c r="L8972" s="197"/>
    </row>
    <row r="8973" spans="6:12">
      <c r="F8973" s="198"/>
      <c r="G8973" s="196"/>
      <c r="H8973" s="196"/>
      <c r="I8973" s="196"/>
      <c r="J8973" s="196"/>
      <c r="K8973" s="196"/>
      <c r="L8973" s="197"/>
    </row>
    <row r="8974" spans="6:12">
      <c r="F8974" s="198"/>
      <c r="G8974" s="196"/>
      <c r="H8974" s="196"/>
      <c r="I8974" s="196"/>
      <c r="J8974" s="196"/>
      <c r="K8974" s="196"/>
      <c r="L8974" s="197"/>
    </row>
    <row r="8975" spans="6:12">
      <c r="F8975" s="198"/>
      <c r="G8975" s="196"/>
      <c r="H8975" s="196"/>
      <c r="I8975" s="196"/>
      <c r="J8975" s="196"/>
      <c r="K8975" s="196"/>
      <c r="L8975" s="197"/>
    </row>
    <row r="8976" spans="6:12">
      <c r="F8976" s="198"/>
      <c r="G8976" s="196"/>
      <c r="H8976" s="196"/>
      <c r="I8976" s="196"/>
      <c r="J8976" s="196"/>
      <c r="K8976" s="196"/>
      <c r="L8976" s="197"/>
    </row>
    <row r="8977" spans="6:12">
      <c r="F8977" s="198"/>
      <c r="G8977" s="196"/>
      <c r="H8977" s="196"/>
      <c r="I8977" s="196"/>
      <c r="J8977" s="196"/>
      <c r="K8977" s="196"/>
      <c r="L8977" s="197"/>
    </row>
    <row r="8978" spans="6:12">
      <c r="F8978" s="198"/>
      <c r="G8978" s="196"/>
      <c r="H8978" s="196"/>
      <c r="I8978" s="196"/>
      <c r="J8978" s="196"/>
      <c r="K8978" s="196"/>
      <c r="L8978" s="197"/>
    </row>
    <row r="8979" spans="6:12">
      <c r="F8979" s="198"/>
      <c r="G8979" s="196"/>
      <c r="H8979" s="196"/>
      <c r="I8979" s="196"/>
      <c r="J8979" s="196"/>
      <c r="K8979" s="196"/>
      <c r="L8979" s="197"/>
    </row>
    <row r="8980" spans="6:12">
      <c r="F8980" s="198"/>
      <c r="G8980" s="196"/>
      <c r="H8980" s="196"/>
      <c r="I8980" s="196"/>
      <c r="J8980" s="196"/>
      <c r="K8980" s="196"/>
      <c r="L8980" s="197"/>
    </row>
    <row r="8981" spans="6:12">
      <c r="F8981" s="198"/>
      <c r="G8981" s="196"/>
      <c r="H8981" s="196"/>
      <c r="I8981" s="196"/>
      <c r="J8981" s="196"/>
      <c r="K8981" s="196"/>
      <c r="L8981" s="197"/>
    </row>
    <row r="8982" spans="6:12">
      <c r="F8982" s="198"/>
      <c r="G8982" s="196"/>
      <c r="H8982" s="196"/>
      <c r="I8982" s="196"/>
      <c r="J8982" s="196"/>
      <c r="K8982" s="196"/>
      <c r="L8982" s="197"/>
    </row>
    <row r="8983" spans="6:12">
      <c r="F8983" s="198"/>
      <c r="G8983" s="196"/>
      <c r="H8983" s="196"/>
      <c r="I8983" s="196"/>
      <c r="J8983" s="196"/>
      <c r="K8983" s="196"/>
      <c r="L8983" s="197"/>
    </row>
    <row r="8984" spans="6:12">
      <c r="F8984" s="198"/>
      <c r="G8984" s="196"/>
      <c r="H8984" s="196"/>
      <c r="I8984" s="196"/>
      <c r="J8984" s="196"/>
      <c r="K8984" s="196"/>
      <c r="L8984" s="197"/>
    </row>
    <row r="8985" spans="6:12">
      <c r="F8985" s="198"/>
      <c r="G8985" s="196"/>
      <c r="H8985" s="196"/>
      <c r="I8985" s="196"/>
      <c r="J8985" s="196"/>
      <c r="K8985" s="196"/>
      <c r="L8985" s="197"/>
    </row>
    <row r="8986" spans="6:12">
      <c r="F8986" s="198"/>
      <c r="G8986" s="196"/>
      <c r="H8986" s="196"/>
      <c r="I8986" s="196"/>
      <c r="J8986" s="196"/>
      <c r="K8986" s="196"/>
      <c r="L8986" s="197"/>
    </row>
    <row r="8987" spans="6:12">
      <c r="F8987" s="198"/>
      <c r="G8987" s="196"/>
      <c r="H8987" s="196"/>
      <c r="I8987" s="196"/>
      <c r="J8987" s="196"/>
      <c r="K8987" s="196"/>
      <c r="L8987" s="197"/>
    </row>
    <row r="8988" spans="6:12">
      <c r="F8988" s="198"/>
      <c r="G8988" s="196"/>
      <c r="H8988" s="196"/>
      <c r="I8988" s="196"/>
      <c r="J8988" s="196"/>
      <c r="K8988" s="196"/>
      <c r="L8988" s="197"/>
    </row>
    <row r="8989" spans="6:12">
      <c r="F8989" s="198"/>
      <c r="G8989" s="196"/>
      <c r="H8989" s="196"/>
      <c r="I8989" s="196"/>
      <c r="J8989" s="196"/>
      <c r="K8989" s="196"/>
      <c r="L8989" s="197"/>
    </row>
    <row r="8990" spans="6:12">
      <c r="F8990" s="198"/>
      <c r="G8990" s="196"/>
      <c r="H8990" s="196"/>
      <c r="I8990" s="196"/>
      <c r="J8990" s="196"/>
      <c r="K8990" s="196"/>
      <c r="L8990" s="197"/>
    </row>
    <row r="8991" spans="6:12">
      <c r="F8991" s="198"/>
      <c r="G8991" s="196"/>
      <c r="H8991" s="196"/>
      <c r="I8991" s="196"/>
      <c r="J8991" s="196"/>
      <c r="K8991" s="196"/>
      <c r="L8991" s="197"/>
    </row>
    <row r="8992" spans="6:12">
      <c r="F8992" s="198"/>
      <c r="G8992" s="196"/>
      <c r="H8992" s="196"/>
      <c r="I8992" s="196"/>
      <c r="J8992" s="196"/>
      <c r="K8992" s="196"/>
      <c r="L8992" s="197"/>
    </row>
    <row r="8993" spans="6:12">
      <c r="F8993" s="198"/>
      <c r="G8993" s="196"/>
      <c r="H8993" s="196"/>
      <c r="I8993" s="196"/>
      <c r="J8993" s="196"/>
      <c r="K8993" s="196"/>
      <c r="L8993" s="197"/>
    </row>
    <row r="8994" spans="6:12">
      <c r="F8994" s="198"/>
      <c r="G8994" s="196"/>
      <c r="H8994" s="196"/>
      <c r="I8994" s="196"/>
      <c r="J8994" s="196"/>
      <c r="K8994" s="196"/>
      <c r="L8994" s="197"/>
    </row>
    <row r="8995" spans="6:12">
      <c r="F8995" s="198"/>
      <c r="G8995" s="196"/>
      <c r="H8995" s="196"/>
      <c r="I8995" s="196"/>
      <c r="J8995" s="196"/>
      <c r="K8995" s="196"/>
      <c r="L8995" s="197"/>
    </row>
    <row r="8996" spans="6:12">
      <c r="F8996" s="198"/>
      <c r="G8996" s="196"/>
      <c r="H8996" s="196"/>
      <c r="I8996" s="196"/>
      <c r="J8996" s="196"/>
      <c r="K8996" s="196"/>
      <c r="L8996" s="197"/>
    </row>
    <row r="8997" spans="6:12">
      <c r="F8997" s="198"/>
      <c r="G8997" s="196"/>
      <c r="H8997" s="196"/>
      <c r="I8997" s="196"/>
      <c r="J8997" s="196"/>
      <c r="K8997" s="196"/>
      <c r="L8997" s="197"/>
    </row>
    <row r="8998" spans="6:12">
      <c r="F8998" s="198"/>
      <c r="G8998" s="196"/>
      <c r="H8998" s="196"/>
      <c r="I8998" s="196"/>
      <c r="J8998" s="196"/>
      <c r="K8998" s="196"/>
      <c r="L8998" s="197"/>
    </row>
    <row r="8999" spans="6:12">
      <c r="F8999" s="198"/>
      <c r="G8999" s="196"/>
      <c r="H8999" s="196"/>
      <c r="I8999" s="196"/>
      <c r="J8999" s="196"/>
      <c r="K8999" s="196"/>
      <c r="L8999" s="197"/>
    </row>
    <row r="9000" spans="6:12">
      <c r="F9000" s="198"/>
      <c r="G9000" s="196"/>
      <c r="H9000" s="196"/>
      <c r="I9000" s="196"/>
      <c r="J9000" s="196"/>
      <c r="K9000" s="196"/>
      <c r="L9000" s="197"/>
    </row>
    <row r="9001" spans="6:12">
      <c r="F9001" s="198"/>
      <c r="G9001" s="196"/>
      <c r="H9001" s="196"/>
      <c r="I9001" s="196"/>
      <c r="J9001" s="196"/>
      <c r="K9001" s="196"/>
      <c r="L9001" s="197"/>
    </row>
    <row r="9002" spans="6:12">
      <c r="F9002" s="198"/>
      <c r="G9002" s="196"/>
      <c r="H9002" s="196"/>
      <c r="I9002" s="196"/>
      <c r="J9002" s="196"/>
      <c r="K9002" s="196"/>
      <c r="L9002" s="197"/>
    </row>
    <row r="9003" spans="6:12">
      <c r="F9003" s="198"/>
      <c r="G9003" s="196"/>
      <c r="H9003" s="196"/>
      <c r="I9003" s="196"/>
      <c r="J9003" s="196"/>
      <c r="K9003" s="196"/>
      <c r="L9003" s="197"/>
    </row>
    <row r="9004" spans="6:12">
      <c r="F9004" s="198"/>
      <c r="G9004" s="196"/>
      <c r="H9004" s="196"/>
      <c r="I9004" s="196"/>
      <c r="J9004" s="196"/>
      <c r="K9004" s="196"/>
      <c r="L9004" s="197"/>
    </row>
    <row r="9005" spans="6:12">
      <c r="F9005" s="198"/>
      <c r="G9005" s="196"/>
      <c r="H9005" s="196"/>
      <c r="I9005" s="196"/>
      <c r="J9005" s="196"/>
      <c r="K9005" s="196"/>
      <c r="L9005" s="197"/>
    </row>
    <row r="9006" spans="6:12">
      <c r="F9006" s="198"/>
      <c r="G9006" s="196"/>
      <c r="H9006" s="196"/>
      <c r="I9006" s="196"/>
      <c r="J9006" s="196"/>
      <c r="K9006" s="196"/>
      <c r="L9006" s="197"/>
    </row>
    <row r="9007" spans="6:12">
      <c r="F9007" s="198"/>
      <c r="G9007" s="196"/>
      <c r="H9007" s="196"/>
      <c r="I9007" s="196"/>
      <c r="J9007" s="196"/>
      <c r="K9007" s="196"/>
      <c r="L9007" s="197"/>
    </row>
    <row r="9008" spans="6:12">
      <c r="F9008" s="198"/>
      <c r="G9008" s="196"/>
      <c r="H9008" s="196"/>
      <c r="I9008" s="196"/>
      <c r="J9008" s="196"/>
      <c r="K9008" s="196"/>
      <c r="L9008" s="197"/>
    </row>
    <row r="9009" spans="6:12">
      <c r="F9009" s="198"/>
      <c r="G9009" s="196"/>
      <c r="H9009" s="196"/>
      <c r="I9009" s="196"/>
      <c r="J9009" s="196"/>
      <c r="K9009" s="196"/>
      <c r="L9009" s="197"/>
    </row>
    <row r="9010" spans="6:12">
      <c r="F9010" s="198"/>
      <c r="G9010" s="196"/>
      <c r="H9010" s="196"/>
      <c r="I9010" s="196"/>
      <c r="J9010" s="196"/>
      <c r="K9010" s="196"/>
      <c r="L9010" s="197"/>
    </row>
    <row r="9011" spans="6:12">
      <c r="F9011" s="198"/>
      <c r="G9011" s="196"/>
      <c r="H9011" s="196"/>
      <c r="I9011" s="196"/>
      <c r="J9011" s="196"/>
      <c r="K9011" s="196"/>
      <c r="L9011" s="197"/>
    </row>
    <row r="9012" spans="6:12">
      <c r="F9012" s="198"/>
      <c r="G9012" s="196"/>
      <c r="H9012" s="196"/>
      <c r="I9012" s="196"/>
      <c r="J9012" s="196"/>
      <c r="K9012" s="196"/>
      <c r="L9012" s="197"/>
    </row>
    <row r="9013" spans="6:12">
      <c r="F9013" s="198"/>
      <c r="G9013" s="196"/>
      <c r="H9013" s="196"/>
      <c r="I9013" s="196"/>
      <c r="J9013" s="196"/>
      <c r="K9013" s="196"/>
      <c r="L9013" s="197"/>
    </row>
    <row r="9014" spans="6:12">
      <c r="F9014" s="198"/>
      <c r="G9014" s="196"/>
      <c r="H9014" s="196"/>
      <c r="I9014" s="196"/>
      <c r="J9014" s="196"/>
      <c r="K9014" s="196"/>
      <c r="L9014" s="197"/>
    </row>
    <row r="9015" spans="6:12">
      <c r="F9015" s="198"/>
      <c r="G9015" s="196"/>
      <c r="H9015" s="196"/>
      <c r="I9015" s="196"/>
      <c r="J9015" s="196"/>
      <c r="K9015" s="196"/>
      <c r="L9015" s="197"/>
    </row>
    <row r="9016" spans="6:12">
      <c r="F9016" s="198"/>
      <c r="G9016" s="196"/>
      <c r="H9016" s="196"/>
      <c r="I9016" s="196"/>
      <c r="J9016" s="196"/>
      <c r="K9016" s="196"/>
      <c r="L9016" s="197"/>
    </row>
    <row r="9017" spans="6:12">
      <c r="F9017" s="198"/>
      <c r="G9017" s="196"/>
      <c r="H9017" s="196"/>
      <c r="I9017" s="196"/>
      <c r="J9017" s="196"/>
      <c r="K9017" s="196"/>
      <c r="L9017" s="197"/>
    </row>
    <row r="9018" spans="6:12">
      <c r="F9018" s="198"/>
      <c r="G9018" s="196"/>
      <c r="H9018" s="196"/>
      <c r="I9018" s="196"/>
      <c r="J9018" s="196"/>
      <c r="K9018" s="196"/>
      <c r="L9018" s="197"/>
    </row>
    <row r="9019" spans="6:12">
      <c r="F9019" s="198"/>
      <c r="G9019" s="196"/>
      <c r="H9019" s="196"/>
      <c r="I9019" s="196"/>
      <c r="J9019" s="196"/>
      <c r="K9019" s="196"/>
      <c r="L9019" s="197"/>
    </row>
    <row r="9020" spans="6:12">
      <c r="F9020" s="198"/>
      <c r="G9020" s="196"/>
      <c r="H9020" s="196"/>
      <c r="I9020" s="196"/>
      <c r="J9020" s="196"/>
      <c r="K9020" s="196"/>
      <c r="L9020" s="197"/>
    </row>
    <row r="9021" spans="6:12">
      <c r="F9021" s="198"/>
      <c r="G9021" s="196"/>
      <c r="H9021" s="196"/>
      <c r="I9021" s="196"/>
      <c r="J9021" s="196"/>
      <c r="K9021" s="196"/>
      <c r="L9021" s="197"/>
    </row>
    <row r="9022" spans="6:12">
      <c r="F9022" s="198"/>
      <c r="G9022" s="196"/>
      <c r="H9022" s="196"/>
      <c r="I9022" s="196"/>
      <c r="J9022" s="196"/>
      <c r="K9022" s="196"/>
      <c r="L9022" s="197"/>
    </row>
    <row r="9023" spans="6:12">
      <c r="F9023" s="198"/>
      <c r="G9023" s="196"/>
      <c r="H9023" s="196"/>
      <c r="I9023" s="196"/>
      <c r="J9023" s="196"/>
      <c r="K9023" s="196"/>
      <c r="L9023" s="197"/>
    </row>
    <row r="9024" spans="6:12">
      <c r="F9024" s="198"/>
      <c r="G9024" s="196"/>
      <c r="H9024" s="196"/>
      <c r="I9024" s="196"/>
      <c r="J9024" s="196"/>
      <c r="K9024" s="196"/>
      <c r="L9024" s="197"/>
    </row>
    <row r="9025" spans="6:12">
      <c r="F9025" s="198"/>
      <c r="G9025" s="196"/>
      <c r="H9025" s="196"/>
      <c r="I9025" s="196"/>
      <c r="J9025" s="196"/>
      <c r="K9025" s="196"/>
      <c r="L9025" s="197"/>
    </row>
    <row r="9026" spans="6:12">
      <c r="F9026" s="198"/>
      <c r="G9026" s="196"/>
      <c r="H9026" s="196"/>
      <c r="I9026" s="196"/>
      <c r="J9026" s="196"/>
      <c r="K9026" s="196"/>
      <c r="L9026" s="197"/>
    </row>
    <row r="9027" spans="6:12">
      <c r="F9027" s="198"/>
      <c r="G9027" s="196"/>
      <c r="H9027" s="196"/>
      <c r="I9027" s="196"/>
      <c r="J9027" s="196"/>
      <c r="K9027" s="196"/>
      <c r="L9027" s="197"/>
    </row>
    <row r="9028" spans="6:12">
      <c r="F9028" s="198"/>
      <c r="G9028" s="196"/>
      <c r="H9028" s="196"/>
      <c r="I9028" s="196"/>
      <c r="J9028" s="196"/>
      <c r="K9028" s="196"/>
      <c r="L9028" s="197"/>
    </row>
    <row r="9029" spans="6:12">
      <c r="F9029" s="198"/>
      <c r="G9029" s="196"/>
      <c r="H9029" s="196"/>
      <c r="I9029" s="196"/>
      <c r="J9029" s="196"/>
      <c r="K9029" s="196"/>
      <c r="L9029" s="197"/>
    </row>
    <row r="9030" spans="6:12">
      <c r="F9030" s="198"/>
      <c r="G9030" s="196"/>
      <c r="H9030" s="196"/>
      <c r="I9030" s="196"/>
      <c r="J9030" s="196"/>
      <c r="K9030" s="196"/>
      <c r="L9030" s="197"/>
    </row>
    <row r="9031" spans="6:12">
      <c r="F9031" s="198"/>
      <c r="G9031" s="196"/>
      <c r="H9031" s="196"/>
      <c r="I9031" s="196"/>
      <c r="J9031" s="196"/>
      <c r="K9031" s="196"/>
      <c r="L9031" s="197"/>
    </row>
    <row r="9032" spans="6:12">
      <c r="F9032" s="198"/>
      <c r="G9032" s="196"/>
      <c r="H9032" s="196"/>
      <c r="I9032" s="196"/>
      <c r="J9032" s="196"/>
      <c r="K9032" s="196"/>
      <c r="L9032" s="197"/>
    </row>
    <row r="9033" spans="6:12">
      <c r="F9033" s="198"/>
      <c r="G9033" s="196"/>
      <c r="H9033" s="196"/>
      <c r="I9033" s="196"/>
      <c r="J9033" s="196"/>
      <c r="K9033" s="196"/>
      <c r="L9033" s="197"/>
    </row>
    <row r="9034" spans="6:12">
      <c r="F9034" s="198"/>
      <c r="G9034" s="196"/>
      <c r="H9034" s="196"/>
      <c r="I9034" s="196"/>
      <c r="J9034" s="196"/>
      <c r="K9034" s="196"/>
      <c r="L9034" s="197"/>
    </row>
    <row r="9035" spans="6:12">
      <c r="F9035" s="198"/>
      <c r="G9035" s="196"/>
      <c r="H9035" s="196"/>
      <c r="I9035" s="196"/>
      <c r="J9035" s="196"/>
      <c r="K9035" s="196"/>
      <c r="L9035" s="197"/>
    </row>
    <row r="9036" spans="6:12">
      <c r="F9036" s="198"/>
      <c r="G9036" s="196"/>
      <c r="H9036" s="196"/>
      <c r="I9036" s="196"/>
      <c r="J9036" s="196"/>
      <c r="K9036" s="196"/>
      <c r="L9036" s="197"/>
    </row>
    <row r="9037" spans="6:12">
      <c r="F9037" s="198"/>
      <c r="G9037" s="196"/>
      <c r="H9037" s="196"/>
      <c r="I9037" s="196"/>
      <c r="J9037" s="196"/>
      <c r="K9037" s="196"/>
      <c r="L9037" s="197"/>
    </row>
    <row r="9038" spans="6:12">
      <c r="F9038" s="198"/>
      <c r="G9038" s="196"/>
      <c r="H9038" s="196"/>
      <c r="I9038" s="196"/>
      <c r="J9038" s="196"/>
      <c r="K9038" s="196"/>
      <c r="L9038" s="197"/>
    </row>
    <row r="9039" spans="6:12">
      <c r="F9039" s="198"/>
      <c r="G9039" s="196"/>
      <c r="H9039" s="196"/>
      <c r="I9039" s="196"/>
      <c r="J9039" s="196"/>
      <c r="K9039" s="196"/>
      <c r="L9039" s="197"/>
    </row>
    <row r="9040" spans="6:12">
      <c r="F9040" s="198"/>
      <c r="G9040" s="196"/>
      <c r="H9040" s="196"/>
      <c r="I9040" s="196"/>
      <c r="J9040" s="196"/>
      <c r="K9040" s="196"/>
      <c r="L9040" s="197"/>
    </row>
    <row r="9041" spans="6:12">
      <c r="F9041" s="198"/>
      <c r="G9041" s="196"/>
      <c r="H9041" s="196"/>
      <c r="I9041" s="196"/>
      <c r="J9041" s="196"/>
      <c r="K9041" s="196"/>
      <c r="L9041" s="197"/>
    </row>
    <row r="9042" spans="6:12">
      <c r="F9042" s="198"/>
      <c r="G9042" s="196"/>
      <c r="H9042" s="196"/>
      <c r="I9042" s="196"/>
      <c r="J9042" s="196"/>
      <c r="K9042" s="196"/>
      <c r="L9042" s="197"/>
    </row>
    <row r="9043" spans="6:12">
      <c r="F9043" s="198"/>
      <c r="G9043" s="196"/>
      <c r="H9043" s="196"/>
      <c r="I9043" s="196"/>
      <c r="J9043" s="196"/>
      <c r="K9043" s="196"/>
      <c r="L9043" s="197"/>
    </row>
    <row r="9044" spans="6:12">
      <c r="F9044" s="198"/>
      <c r="G9044" s="196"/>
      <c r="H9044" s="196"/>
      <c r="I9044" s="196"/>
      <c r="J9044" s="196"/>
      <c r="K9044" s="196"/>
      <c r="L9044" s="197"/>
    </row>
    <row r="9045" spans="6:12">
      <c r="F9045" s="198"/>
      <c r="G9045" s="196"/>
      <c r="H9045" s="196"/>
      <c r="I9045" s="196"/>
      <c r="J9045" s="196"/>
      <c r="K9045" s="196"/>
      <c r="L9045" s="197"/>
    </row>
    <row r="9046" spans="6:12">
      <c r="F9046" s="198"/>
      <c r="G9046" s="196"/>
      <c r="H9046" s="196"/>
      <c r="I9046" s="196"/>
      <c r="J9046" s="196"/>
      <c r="K9046" s="196"/>
      <c r="L9046" s="197"/>
    </row>
    <row r="9047" spans="6:12">
      <c r="F9047" s="198"/>
      <c r="G9047" s="196"/>
      <c r="H9047" s="196"/>
      <c r="I9047" s="196"/>
      <c r="J9047" s="196"/>
      <c r="K9047" s="196"/>
      <c r="L9047" s="197"/>
    </row>
    <row r="9048" spans="6:12">
      <c r="F9048" s="198"/>
      <c r="G9048" s="196"/>
      <c r="H9048" s="196"/>
      <c r="I9048" s="196"/>
      <c r="J9048" s="196"/>
      <c r="K9048" s="196"/>
      <c r="L9048" s="197"/>
    </row>
    <row r="9049" spans="6:12">
      <c r="F9049" s="198"/>
      <c r="G9049" s="196"/>
      <c r="H9049" s="196"/>
      <c r="I9049" s="196"/>
      <c r="J9049" s="196"/>
      <c r="K9049" s="196"/>
      <c r="L9049" s="197"/>
    </row>
    <row r="9050" spans="6:12">
      <c r="F9050" s="198"/>
      <c r="G9050" s="196"/>
      <c r="H9050" s="196"/>
      <c r="I9050" s="196"/>
      <c r="J9050" s="196"/>
      <c r="K9050" s="196"/>
      <c r="L9050" s="197"/>
    </row>
    <row r="9051" spans="6:12">
      <c r="F9051" s="198"/>
      <c r="G9051" s="196"/>
      <c r="H9051" s="196"/>
      <c r="I9051" s="196"/>
      <c r="J9051" s="196"/>
      <c r="K9051" s="196"/>
      <c r="L9051" s="197"/>
    </row>
    <row r="9052" spans="6:12">
      <c r="F9052" s="198"/>
      <c r="G9052" s="196"/>
      <c r="H9052" s="196"/>
      <c r="I9052" s="196"/>
      <c r="J9052" s="196"/>
      <c r="K9052" s="196"/>
      <c r="L9052" s="197"/>
    </row>
    <row r="9053" spans="6:12">
      <c r="F9053" s="198"/>
      <c r="G9053" s="196"/>
      <c r="H9053" s="196"/>
      <c r="I9053" s="196"/>
      <c r="J9053" s="196"/>
      <c r="K9053" s="196"/>
      <c r="L9053" s="197"/>
    </row>
    <row r="9054" spans="6:12">
      <c r="F9054" s="198"/>
      <c r="G9054" s="196"/>
      <c r="H9054" s="196"/>
      <c r="I9054" s="196"/>
      <c r="J9054" s="196"/>
      <c r="K9054" s="196"/>
      <c r="L9054" s="197"/>
    </row>
    <row r="9055" spans="6:12">
      <c r="F9055" s="198"/>
      <c r="G9055" s="196"/>
      <c r="H9055" s="196"/>
      <c r="I9055" s="196"/>
      <c r="J9055" s="196"/>
      <c r="K9055" s="196"/>
      <c r="L9055" s="197"/>
    </row>
    <row r="9056" spans="6:12">
      <c r="F9056" s="198"/>
      <c r="G9056" s="196"/>
      <c r="H9056" s="196"/>
      <c r="I9056" s="196"/>
      <c r="J9056" s="196"/>
      <c r="K9056" s="196"/>
      <c r="L9056" s="197"/>
    </row>
    <row r="9057" spans="6:12">
      <c r="F9057" s="198"/>
      <c r="G9057" s="196"/>
      <c r="H9057" s="196"/>
      <c r="I9057" s="196"/>
      <c r="J9057" s="196"/>
      <c r="K9057" s="196"/>
      <c r="L9057" s="197"/>
    </row>
    <row r="9058" spans="6:12">
      <c r="F9058" s="198"/>
      <c r="G9058" s="196"/>
      <c r="H9058" s="196"/>
      <c r="I9058" s="196"/>
      <c r="J9058" s="196"/>
      <c r="K9058" s="196"/>
      <c r="L9058" s="197"/>
    </row>
    <row r="9059" spans="6:12">
      <c r="F9059" s="198"/>
      <c r="G9059" s="196"/>
      <c r="H9059" s="196"/>
      <c r="I9059" s="196"/>
      <c r="J9059" s="196"/>
      <c r="K9059" s="196"/>
      <c r="L9059" s="197"/>
    </row>
    <row r="9060" spans="6:12">
      <c r="F9060" s="198"/>
      <c r="G9060" s="196"/>
      <c r="H9060" s="196"/>
      <c r="I9060" s="196"/>
      <c r="J9060" s="196"/>
      <c r="K9060" s="196"/>
      <c r="L9060" s="197"/>
    </row>
    <row r="9061" spans="6:12">
      <c r="F9061" s="198"/>
      <c r="G9061" s="196"/>
      <c r="H9061" s="196"/>
      <c r="I9061" s="196"/>
      <c r="J9061" s="196"/>
      <c r="K9061" s="196"/>
      <c r="L9061" s="197"/>
    </row>
    <row r="9062" spans="6:12">
      <c r="F9062" s="198"/>
      <c r="G9062" s="196"/>
      <c r="H9062" s="196"/>
      <c r="I9062" s="196"/>
      <c r="J9062" s="196"/>
      <c r="K9062" s="196"/>
      <c r="L9062" s="197"/>
    </row>
    <row r="9063" spans="6:12">
      <c r="F9063" s="198"/>
      <c r="G9063" s="196"/>
      <c r="H9063" s="196"/>
      <c r="I9063" s="196"/>
      <c r="J9063" s="196"/>
      <c r="K9063" s="196"/>
      <c r="L9063" s="197"/>
    </row>
    <row r="9064" spans="6:12">
      <c r="F9064" s="198"/>
      <c r="G9064" s="196"/>
      <c r="H9064" s="196"/>
      <c r="I9064" s="196"/>
      <c r="J9064" s="196"/>
      <c r="K9064" s="196"/>
      <c r="L9064" s="197"/>
    </row>
    <row r="9065" spans="6:12">
      <c r="F9065" s="198"/>
      <c r="G9065" s="196"/>
      <c r="H9065" s="196"/>
      <c r="I9065" s="196"/>
      <c r="J9065" s="196"/>
      <c r="K9065" s="196"/>
      <c r="L9065" s="197"/>
    </row>
    <row r="9066" spans="6:12">
      <c r="F9066" s="198"/>
      <c r="G9066" s="196"/>
      <c r="H9066" s="196"/>
      <c r="I9066" s="196"/>
      <c r="J9066" s="196"/>
      <c r="K9066" s="196"/>
      <c r="L9066" s="197"/>
    </row>
    <row r="9067" spans="6:12">
      <c r="F9067" s="198"/>
      <c r="G9067" s="196"/>
      <c r="H9067" s="196"/>
      <c r="I9067" s="196"/>
      <c r="J9067" s="196"/>
      <c r="K9067" s="196"/>
      <c r="L9067" s="197"/>
    </row>
    <row r="9068" spans="6:12">
      <c r="F9068" s="198"/>
      <c r="G9068" s="196"/>
      <c r="H9068" s="196"/>
      <c r="I9068" s="196"/>
      <c r="J9068" s="196"/>
      <c r="K9068" s="196"/>
      <c r="L9068" s="197"/>
    </row>
    <row r="9069" spans="6:12">
      <c r="F9069" s="198"/>
      <c r="G9069" s="196"/>
      <c r="H9069" s="196"/>
      <c r="I9069" s="196"/>
      <c r="J9069" s="196"/>
      <c r="K9069" s="196"/>
      <c r="L9069" s="197"/>
    </row>
    <row r="9070" spans="6:12">
      <c r="F9070" s="198"/>
      <c r="G9070" s="196"/>
      <c r="H9070" s="196"/>
      <c r="I9070" s="196"/>
      <c r="J9070" s="196"/>
      <c r="K9070" s="196"/>
      <c r="L9070" s="197"/>
    </row>
    <row r="9071" spans="6:12">
      <c r="F9071" s="198"/>
      <c r="G9071" s="196"/>
      <c r="H9071" s="196"/>
      <c r="I9071" s="196"/>
      <c r="J9071" s="196"/>
      <c r="K9071" s="196"/>
      <c r="L9071" s="197"/>
    </row>
    <row r="9072" spans="6:12">
      <c r="F9072" s="198"/>
      <c r="G9072" s="196"/>
      <c r="H9072" s="196"/>
      <c r="I9072" s="196"/>
      <c r="J9072" s="196"/>
      <c r="K9072" s="196"/>
      <c r="L9072" s="197"/>
    </row>
    <row r="9073" spans="6:12">
      <c r="F9073" s="198"/>
      <c r="G9073" s="196"/>
      <c r="H9073" s="196"/>
      <c r="I9073" s="196"/>
      <c r="J9073" s="196"/>
      <c r="K9073" s="196"/>
      <c r="L9073" s="197"/>
    </row>
    <row r="9074" spans="6:12">
      <c r="F9074" s="198"/>
      <c r="G9074" s="196"/>
      <c r="H9074" s="196"/>
      <c r="I9074" s="196"/>
      <c r="J9074" s="196"/>
      <c r="K9074" s="196"/>
      <c r="L9074" s="197"/>
    </row>
    <row r="9075" spans="6:12">
      <c r="F9075" s="198"/>
      <c r="G9075" s="196"/>
      <c r="H9075" s="196"/>
      <c r="I9075" s="196"/>
      <c r="J9075" s="196"/>
      <c r="K9075" s="196"/>
      <c r="L9075" s="197"/>
    </row>
    <row r="9076" spans="6:12">
      <c r="F9076" s="198"/>
      <c r="G9076" s="196"/>
      <c r="H9076" s="196"/>
      <c r="I9076" s="196"/>
      <c r="J9076" s="196"/>
      <c r="K9076" s="196"/>
      <c r="L9076" s="197"/>
    </row>
    <row r="9077" spans="6:12">
      <c r="F9077" s="198"/>
      <c r="G9077" s="196"/>
      <c r="H9077" s="196"/>
      <c r="I9077" s="196"/>
      <c r="J9077" s="196"/>
      <c r="K9077" s="196"/>
      <c r="L9077" s="197"/>
    </row>
    <row r="9078" spans="6:12">
      <c r="F9078" s="198"/>
      <c r="G9078" s="196"/>
      <c r="H9078" s="196"/>
      <c r="I9078" s="196"/>
      <c r="J9078" s="196"/>
      <c r="K9078" s="196"/>
      <c r="L9078" s="197"/>
    </row>
    <row r="9079" spans="6:12">
      <c r="F9079" s="198"/>
      <c r="G9079" s="196"/>
      <c r="H9079" s="196"/>
      <c r="I9079" s="196"/>
      <c r="J9079" s="196"/>
      <c r="K9079" s="196"/>
      <c r="L9079" s="197"/>
    </row>
    <row r="9080" spans="6:12">
      <c r="F9080" s="198"/>
      <c r="G9080" s="196"/>
      <c r="H9080" s="196"/>
      <c r="I9080" s="196"/>
      <c r="J9080" s="196"/>
      <c r="K9080" s="196"/>
      <c r="L9080" s="197"/>
    </row>
    <row r="9081" spans="6:12">
      <c r="F9081" s="198"/>
      <c r="G9081" s="196"/>
      <c r="H9081" s="196"/>
      <c r="I9081" s="196"/>
      <c r="J9081" s="196"/>
      <c r="K9081" s="196"/>
      <c r="L9081" s="197"/>
    </row>
    <row r="9082" spans="6:12">
      <c r="F9082" s="198"/>
      <c r="G9082" s="196"/>
      <c r="H9082" s="196"/>
      <c r="I9082" s="196"/>
      <c r="J9082" s="196"/>
      <c r="K9082" s="196"/>
      <c r="L9082" s="197"/>
    </row>
    <row r="9083" spans="6:12">
      <c r="F9083" s="198"/>
      <c r="G9083" s="196"/>
      <c r="H9083" s="196"/>
      <c r="I9083" s="196"/>
      <c r="J9083" s="196"/>
      <c r="K9083" s="196"/>
      <c r="L9083" s="197"/>
    </row>
    <row r="9084" spans="6:12">
      <c r="F9084" s="198"/>
      <c r="G9084" s="196"/>
      <c r="H9084" s="196"/>
      <c r="I9084" s="196"/>
      <c r="J9084" s="196"/>
      <c r="K9084" s="196"/>
      <c r="L9084" s="197"/>
    </row>
    <row r="9085" spans="6:12">
      <c r="F9085" s="198"/>
      <c r="G9085" s="196"/>
      <c r="H9085" s="196"/>
      <c r="I9085" s="196"/>
      <c r="J9085" s="196"/>
      <c r="K9085" s="196"/>
      <c r="L9085" s="197"/>
    </row>
    <row r="9086" spans="6:12">
      <c r="F9086" s="198"/>
      <c r="G9086" s="196"/>
      <c r="H9086" s="196"/>
      <c r="I9086" s="196"/>
      <c r="J9086" s="196"/>
      <c r="K9086" s="196"/>
      <c r="L9086" s="197"/>
    </row>
    <row r="9087" spans="6:12">
      <c r="F9087" s="198"/>
      <c r="G9087" s="196"/>
      <c r="H9087" s="196"/>
      <c r="I9087" s="196"/>
      <c r="J9087" s="196"/>
      <c r="K9087" s="196"/>
      <c r="L9087" s="197"/>
    </row>
    <row r="9088" spans="6:12">
      <c r="F9088" s="198"/>
      <c r="G9088" s="196"/>
      <c r="H9088" s="196"/>
      <c r="I9088" s="196"/>
      <c r="J9088" s="196"/>
      <c r="K9088" s="196"/>
      <c r="L9088" s="197"/>
    </row>
    <row r="9089" spans="6:12">
      <c r="F9089" s="198"/>
      <c r="G9089" s="196"/>
      <c r="H9089" s="196"/>
      <c r="I9089" s="196"/>
      <c r="J9089" s="196"/>
      <c r="K9089" s="196"/>
      <c r="L9089" s="197"/>
    </row>
    <row r="9090" spans="6:12">
      <c r="F9090" s="198"/>
      <c r="G9090" s="196"/>
      <c r="H9090" s="196"/>
      <c r="I9090" s="196"/>
      <c r="J9090" s="196"/>
      <c r="K9090" s="196"/>
      <c r="L9090" s="197"/>
    </row>
    <row r="9091" spans="6:12">
      <c r="F9091" s="198"/>
      <c r="G9091" s="196"/>
      <c r="H9091" s="196"/>
      <c r="I9091" s="196"/>
      <c r="J9091" s="196"/>
      <c r="K9091" s="196"/>
      <c r="L9091" s="197"/>
    </row>
    <row r="9092" spans="6:12">
      <c r="F9092" s="198"/>
      <c r="G9092" s="196"/>
      <c r="H9092" s="196"/>
      <c r="I9092" s="196"/>
      <c r="J9092" s="196"/>
      <c r="K9092" s="196"/>
      <c r="L9092" s="197"/>
    </row>
    <row r="9093" spans="6:12">
      <c r="F9093" s="198"/>
      <c r="G9093" s="196"/>
      <c r="H9093" s="196"/>
      <c r="I9093" s="196"/>
      <c r="J9093" s="196"/>
      <c r="K9093" s="196"/>
      <c r="L9093" s="197"/>
    </row>
    <row r="9094" spans="6:12">
      <c r="F9094" s="198"/>
      <c r="G9094" s="196"/>
      <c r="H9094" s="196"/>
      <c r="I9094" s="196"/>
      <c r="J9094" s="196"/>
      <c r="K9094" s="196"/>
      <c r="L9094" s="197"/>
    </row>
    <row r="9095" spans="6:12">
      <c r="F9095" s="198"/>
      <c r="G9095" s="196"/>
      <c r="H9095" s="196"/>
      <c r="I9095" s="196"/>
      <c r="J9095" s="196"/>
      <c r="K9095" s="196"/>
      <c r="L9095" s="197"/>
    </row>
    <row r="9096" spans="6:12">
      <c r="F9096" s="198"/>
      <c r="G9096" s="196"/>
      <c r="H9096" s="196"/>
      <c r="I9096" s="196"/>
      <c r="J9096" s="196"/>
      <c r="K9096" s="196"/>
      <c r="L9096" s="197"/>
    </row>
    <row r="9097" spans="6:12">
      <c r="F9097" s="198"/>
      <c r="G9097" s="196"/>
      <c r="H9097" s="196"/>
      <c r="I9097" s="196"/>
      <c r="J9097" s="196"/>
      <c r="K9097" s="196"/>
      <c r="L9097" s="197"/>
    </row>
    <row r="9098" spans="6:12">
      <c r="F9098" s="198"/>
      <c r="G9098" s="196"/>
      <c r="H9098" s="196"/>
      <c r="I9098" s="196"/>
      <c r="J9098" s="196"/>
      <c r="K9098" s="196"/>
      <c r="L9098" s="197"/>
    </row>
    <row r="9099" spans="6:12">
      <c r="F9099" s="198"/>
      <c r="G9099" s="196"/>
      <c r="H9099" s="196"/>
      <c r="I9099" s="196"/>
      <c r="J9099" s="196"/>
      <c r="K9099" s="196"/>
      <c r="L9099" s="197"/>
    </row>
    <row r="9100" spans="6:12">
      <c r="F9100" s="198"/>
      <c r="G9100" s="196"/>
      <c r="H9100" s="196"/>
      <c r="I9100" s="196"/>
      <c r="J9100" s="196"/>
      <c r="K9100" s="196"/>
      <c r="L9100" s="197"/>
    </row>
    <row r="9101" spans="6:12">
      <c r="F9101" s="198"/>
      <c r="G9101" s="196"/>
      <c r="H9101" s="196"/>
      <c r="I9101" s="196"/>
      <c r="J9101" s="196"/>
      <c r="K9101" s="196"/>
      <c r="L9101" s="197"/>
    </row>
    <row r="9102" spans="6:12">
      <c r="F9102" s="198"/>
      <c r="G9102" s="196"/>
      <c r="H9102" s="196"/>
      <c r="I9102" s="196"/>
      <c r="J9102" s="196"/>
      <c r="K9102" s="196"/>
      <c r="L9102" s="197"/>
    </row>
    <row r="9103" spans="6:12">
      <c r="F9103" s="198"/>
      <c r="G9103" s="196"/>
      <c r="H9103" s="196"/>
      <c r="I9103" s="196"/>
      <c r="J9103" s="196"/>
      <c r="K9103" s="196"/>
      <c r="L9103" s="197"/>
    </row>
    <row r="9104" spans="6:12">
      <c r="F9104" s="198"/>
      <c r="G9104" s="196"/>
      <c r="H9104" s="196"/>
      <c r="I9104" s="196"/>
      <c r="J9104" s="196"/>
      <c r="K9104" s="196"/>
      <c r="L9104" s="197"/>
    </row>
    <row r="9105" spans="6:12">
      <c r="F9105" s="198"/>
      <c r="G9105" s="196"/>
      <c r="H9105" s="196"/>
      <c r="I9105" s="196"/>
      <c r="J9105" s="196"/>
      <c r="K9105" s="196"/>
      <c r="L9105" s="197"/>
    </row>
    <row r="9106" spans="6:12">
      <c r="F9106" s="198"/>
      <c r="G9106" s="196"/>
      <c r="H9106" s="196"/>
      <c r="I9106" s="196"/>
      <c r="J9106" s="196"/>
      <c r="K9106" s="196"/>
      <c r="L9106" s="197"/>
    </row>
    <row r="9107" spans="6:12">
      <c r="F9107" s="198"/>
      <c r="G9107" s="196"/>
      <c r="H9107" s="196"/>
      <c r="I9107" s="196"/>
      <c r="J9107" s="196"/>
      <c r="K9107" s="196"/>
      <c r="L9107" s="197"/>
    </row>
    <row r="9108" spans="6:12">
      <c r="F9108" s="198"/>
      <c r="G9108" s="196"/>
      <c r="H9108" s="196"/>
      <c r="I9108" s="196"/>
      <c r="J9108" s="196"/>
      <c r="K9108" s="196"/>
      <c r="L9108" s="197"/>
    </row>
    <row r="9109" spans="6:12">
      <c r="F9109" s="198"/>
      <c r="G9109" s="196"/>
      <c r="H9109" s="196"/>
      <c r="I9109" s="196"/>
      <c r="J9109" s="196"/>
      <c r="K9109" s="196"/>
      <c r="L9109" s="197"/>
    </row>
    <row r="9110" spans="6:12">
      <c r="F9110" s="198"/>
      <c r="G9110" s="196"/>
      <c r="H9110" s="196"/>
      <c r="I9110" s="196"/>
      <c r="J9110" s="196"/>
      <c r="K9110" s="196"/>
      <c r="L9110" s="197"/>
    </row>
    <row r="9111" spans="6:12">
      <c r="F9111" s="198"/>
      <c r="G9111" s="196"/>
      <c r="H9111" s="196"/>
      <c r="I9111" s="196"/>
      <c r="J9111" s="196"/>
      <c r="K9111" s="196"/>
      <c r="L9111" s="197"/>
    </row>
    <row r="9112" spans="6:12">
      <c r="F9112" s="198"/>
      <c r="G9112" s="196"/>
      <c r="H9112" s="196"/>
      <c r="I9112" s="196"/>
      <c r="J9112" s="196"/>
      <c r="K9112" s="196"/>
      <c r="L9112" s="197"/>
    </row>
    <row r="9113" spans="6:12">
      <c r="F9113" s="198"/>
      <c r="G9113" s="196"/>
      <c r="H9113" s="196"/>
      <c r="I9113" s="196"/>
      <c r="J9113" s="196"/>
      <c r="K9113" s="196"/>
      <c r="L9113" s="197"/>
    </row>
    <row r="9114" spans="6:12">
      <c r="F9114" s="198"/>
      <c r="G9114" s="196"/>
      <c r="H9114" s="196"/>
      <c r="I9114" s="196"/>
      <c r="J9114" s="196"/>
      <c r="K9114" s="196"/>
      <c r="L9114" s="197"/>
    </row>
    <row r="9115" spans="6:12">
      <c r="F9115" s="198"/>
      <c r="G9115" s="196"/>
      <c r="H9115" s="196"/>
      <c r="I9115" s="196"/>
      <c r="J9115" s="196"/>
      <c r="K9115" s="196"/>
      <c r="L9115" s="197"/>
    </row>
    <row r="9116" spans="6:12">
      <c r="F9116" s="198"/>
      <c r="G9116" s="196"/>
      <c r="H9116" s="196"/>
      <c r="I9116" s="196"/>
      <c r="J9116" s="196"/>
      <c r="K9116" s="196"/>
      <c r="L9116" s="197"/>
    </row>
    <row r="9117" spans="6:12">
      <c r="F9117" s="198"/>
      <c r="G9117" s="196"/>
      <c r="H9117" s="196"/>
      <c r="I9117" s="196"/>
      <c r="J9117" s="196"/>
      <c r="K9117" s="196"/>
      <c r="L9117" s="197"/>
    </row>
    <row r="9118" spans="6:12">
      <c r="F9118" s="198"/>
      <c r="G9118" s="196"/>
      <c r="H9118" s="196"/>
      <c r="I9118" s="196"/>
      <c r="J9118" s="196"/>
      <c r="K9118" s="196"/>
      <c r="L9118" s="197"/>
    </row>
    <row r="9119" spans="6:12">
      <c r="F9119" s="198"/>
      <c r="G9119" s="196"/>
      <c r="H9119" s="196"/>
      <c r="I9119" s="196"/>
      <c r="J9119" s="196"/>
      <c r="K9119" s="196"/>
      <c r="L9119" s="197"/>
    </row>
    <row r="9120" spans="6:12">
      <c r="F9120" s="198"/>
      <c r="G9120" s="196"/>
      <c r="H9120" s="196"/>
      <c r="I9120" s="196"/>
      <c r="J9120" s="196"/>
      <c r="K9120" s="196"/>
      <c r="L9120" s="197"/>
    </row>
    <row r="9121" spans="6:12">
      <c r="F9121" s="198"/>
      <c r="G9121" s="196"/>
      <c r="H9121" s="196"/>
      <c r="I9121" s="196"/>
      <c r="J9121" s="196"/>
      <c r="K9121" s="196"/>
      <c r="L9121" s="197"/>
    </row>
    <row r="9122" spans="6:12">
      <c r="F9122" s="198"/>
      <c r="G9122" s="196"/>
      <c r="H9122" s="196"/>
      <c r="I9122" s="196"/>
      <c r="J9122" s="196"/>
      <c r="K9122" s="196"/>
      <c r="L9122" s="197"/>
    </row>
    <row r="9123" spans="6:12">
      <c r="F9123" s="198"/>
      <c r="G9123" s="196"/>
      <c r="H9123" s="196"/>
      <c r="I9123" s="196"/>
      <c r="J9123" s="196"/>
      <c r="K9123" s="196"/>
      <c r="L9123" s="197"/>
    </row>
    <row r="9124" spans="6:12">
      <c r="F9124" s="198"/>
      <c r="G9124" s="196"/>
      <c r="H9124" s="196"/>
      <c r="I9124" s="196"/>
      <c r="J9124" s="196"/>
      <c r="K9124" s="196"/>
      <c r="L9124" s="197"/>
    </row>
    <row r="9125" spans="6:12">
      <c r="F9125" s="198"/>
      <c r="G9125" s="196"/>
      <c r="H9125" s="196"/>
      <c r="I9125" s="196"/>
      <c r="J9125" s="196"/>
      <c r="K9125" s="196"/>
      <c r="L9125" s="197"/>
    </row>
    <row r="9126" spans="6:12">
      <c r="F9126" s="198"/>
      <c r="G9126" s="196"/>
      <c r="H9126" s="196"/>
      <c r="I9126" s="196"/>
      <c r="J9126" s="196"/>
      <c r="K9126" s="196"/>
      <c r="L9126" s="197"/>
    </row>
    <row r="9127" spans="6:12">
      <c r="F9127" s="198"/>
      <c r="G9127" s="196"/>
      <c r="H9127" s="196"/>
      <c r="I9127" s="196"/>
      <c r="J9127" s="196"/>
      <c r="K9127" s="196"/>
      <c r="L9127" s="197"/>
    </row>
    <row r="9128" spans="6:12">
      <c r="F9128" s="198"/>
      <c r="G9128" s="196"/>
      <c r="H9128" s="196"/>
      <c r="I9128" s="196"/>
      <c r="J9128" s="196"/>
      <c r="K9128" s="196"/>
      <c r="L9128" s="197"/>
    </row>
    <row r="9129" spans="6:12">
      <c r="F9129" s="198"/>
      <c r="G9129" s="196"/>
      <c r="H9129" s="196"/>
      <c r="I9129" s="196"/>
      <c r="J9129" s="196"/>
      <c r="K9129" s="196"/>
      <c r="L9129" s="197"/>
    </row>
    <row r="9130" spans="6:12">
      <c r="F9130" s="198"/>
      <c r="G9130" s="196"/>
      <c r="H9130" s="196"/>
      <c r="I9130" s="196"/>
      <c r="J9130" s="196"/>
      <c r="K9130" s="196"/>
      <c r="L9130" s="197"/>
    </row>
    <row r="9131" spans="6:12">
      <c r="F9131" s="198"/>
      <c r="G9131" s="196"/>
      <c r="H9131" s="196"/>
      <c r="I9131" s="196"/>
      <c r="J9131" s="196"/>
      <c r="K9131" s="196"/>
      <c r="L9131" s="197"/>
    </row>
    <row r="9132" spans="6:12">
      <c r="F9132" s="198"/>
      <c r="G9132" s="196"/>
      <c r="H9132" s="196"/>
      <c r="I9132" s="196"/>
      <c r="J9132" s="196"/>
      <c r="K9132" s="196"/>
      <c r="L9132" s="197"/>
    </row>
    <row r="9133" spans="6:12">
      <c r="F9133" s="198"/>
      <c r="G9133" s="196"/>
      <c r="H9133" s="196"/>
      <c r="I9133" s="196"/>
      <c r="J9133" s="196"/>
      <c r="K9133" s="196"/>
      <c r="L9133" s="197"/>
    </row>
    <row r="9134" spans="6:12">
      <c r="F9134" s="198"/>
      <c r="G9134" s="196"/>
      <c r="H9134" s="196"/>
      <c r="I9134" s="196"/>
      <c r="J9134" s="196"/>
      <c r="K9134" s="196"/>
      <c r="L9134" s="197"/>
    </row>
    <row r="9135" spans="6:12">
      <c r="F9135" s="198"/>
      <c r="G9135" s="196"/>
      <c r="H9135" s="196"/>
      <c r="I9135" s="196"/>
      <c r="J9135" s="196"/>
      <c r="K9135" s="196"/>
      <c r="L9135" s="197"/>
    </row>
    <row r="9136" spans="6:12">
      <c r="F9136" s="198"/>
      <c r="G9136" s="196"/>
      <c r="H9136" s="196"/>
      <c r="I9136" s="196"/>
      <c r="J9136" s="196"/>
      <c r="K9136" s="196"/>
      <c r="L9136" s="197"/>
    </row>
    <row r="9137" spans="6:12">
      <c r="F9137" s="198"/>
      <c r="G9137" s="196"/>
      <c r="H9137" s="196"/>
      <c r="I9137" s="196"/>
      <c r="J9137" s="196"/>
      <c r="K9137" s="196"/>
      <c r="L9137" s="197"/>
    </row>
    <row r="9138" spans="6:12">
      <c r="F9138" s="198"/>
      <c r="G9138" s="196"/>
      <c r="H9138" s="196"/>
      <c r="I9138" s="196"/>
      <c r="J9138" s="196"/>
      <c r="K9138" s="196"/>
      <c r="L9138" s="197"/>
    </row>
    <row r="9139" spans="6:12">
      <c r="F9139" s="198"/>
      <c r="G9139" s="196"/>
      <c r="H9139" s="196"/>
      <c r="I9139" s="196"/>
      <c r="J9139" s="196"/>
      <c r="K9139" s="196"/>
      <c r="L9139" s="197"/>
    </row>
    <row r="9140" spans="6:12">
      <c r="F9140" s="198"/>
      <c r="G9140" s="196"/>
      <c r="H9140" s="196"/>
      <c r="I9140" s="196"/>
      <c r="J9140" s="196"/>
      <c r="K9140" s="196"/>
      <c r="L9140" s="197"/>
    </row>
    <row r="9141" spans="6:12">
      <c r="F9141" s="198"/>
      <c r="G9141" s="196"/>
      <c r="H9141" s="196"/>
      <c r="I9141" s="196"/>
      <c r="J9141" s="196"/>
      <c r="K9141" s="196"/>
      <c r="L9141" s="197"/>
    </row>
    <row r="9142" spans="6:12">
      <c r="F9142" s="198"/>
      <c r="G9142" s="196"/>
      <c r="H9142" s="196"/>
      <c r="I9142" s="196"/>
      <c r="J9142" s="196"/>
      <c r="K9142" s="196"/>
      <c r="L9142" s="197"/>
    </row>
    <row r="9143" spans="6:12">
      <c r="F9143" s="198"/>
      <c r="G9143" s="196"/>
      <c r="H9143" s="196"/>
      <c r="I9143" s="196"/>
      <c r="J9143" s="196"/>
      <c r="K9143" s="196"/>
      <c r="L9143" s="197"/>
    </row>
    <row r="9144" spans="6:12">
      <c r="F9144" s="198"/>
      <c r="G9144" s="196"/>
      <c r="H9144" s="196"/>
      <c r="I9144" s="196"/>
      <c r="J9144" s="196"/>
      <c r="K9144" s="196"/>
      <c r="L9144" s="197"/>
    </row>
    <row r="9145" spans="6:12">
      <c r="F9145" s="198"/>
      <c r="G9145" s="196"/>
      <c r="H9145" s="196"/>
      <c r="I9145" s="196"/>
      <c r="J9145" s="196"/>
      <c r="K9145" s="196"/>
      <c r="L9145" s="197"/>
    </row>
    <row r="9146" spans="6:12">
      <c r="F9146" s="198"/>
      <c r="G9146" s="196"/>
      <c r="H9146" s="196"/>
      <c r="I9146" s="196"/>
      <c r="J9146" s="196"/>
      <c r="K9146" s="196"/>
      <c r="L9146" s="197"/>
    </row>
    <row r="9147" spans="6:12">
      <c r="F9147" s="198"/>
      <c r="G9147" s="196"/>
      <c r="H9147" s="196"/>
      <c r="I9147" s="196"/>
      <c r="J9147" s="196"/>
      <c r="K9147" s="196"/>
      <c r="L9147" s="197"/>
    </row>
    <row r="9148" spans="6:12">
      <c r="F9148" s="198"/>
      <c r="G9148" s="196"/>
      <c r="H9148" s="196"/>
      <c r="I9148" s="196"/>
      <c r="J9148" s="196"/>
      <c r="K9148" s="196"/>
      <c r="L9148" s="197"/>
    </row>
    <row r="9149" spans="6:12">
      <c r="F9149" s="198"/>
      <c r="G9149" s="196"/>
      <c r="H9149" s="196"/>
      <c r="I9149" s="196"/>
      <c r="J9149" s="196"/>
      <c r="K9149" s="196"/>
      <c r="L9149" s="197"/>
    </row>
    <row r="9150" spans="6:12">
      <c r="F9150" s="198"/>
      <c r="G9150" s="196"/>
      <c r="H9150" s="196"/>
      <c r="I9150" s="196"/>
      <c r="J9150" s="196"/>
      <c r="K9150" s="196"/>
      <c r="L9150" s="197"/>
    </row>
    <row r="9151" spans="6:12">
      <c r="F9151" s="198"/>
      <c r="G9151" s="196"/>
      <c r="H9151" s="196"/>
      <c r="I9151" s="196"/>
      <c r="J9151" s="196"/>
      <c r="K9151" s="196"/>
      <c r="L9151" s="197"/>
    </row>
    <row r="9152" spans="6:12">
      <c r="F9152" s="198"/>
      <c r="G9152" s="196"/>
      <c r="H9152" s="196"/>
      <c r="I9152" s="196"/>
      <c r="J9152" s="196"/>
      <c r="K9152" s="196"/>
      <c r="L9152" s="197"/>
    </row>
    <row r="9153" spans="6:12">
      <c r="F9153" s="198"/>
      <c r="G9153" s="196"/>
      <c r="H9153" s="196"/>
      <c r="I9153" s="196"/>
      <c r="J9153" s="196"/>
      <c r="K9153" s="196"/>
      <c r="L9153" s="197"/>
    </row>
    <row r="9154" spans="6:12">
      <c r="F9154" s="198"/>
      <c r="G9154" s="196"/>
      <c r="H9154" s="196"/>
      <c r="I9154" s="196"/>
      <c r="J9154" s="196"/>
      <c r="K9154" s="196"/>
      <c r="L9154" s="197"/>
    </row>
    <row r="9155" spans="6:12">
      <c r="F9155" s="198"/>
      <c r="G9155" s="196"/>
      <c r="H9155" s="196"/>
      <c r="I9155" s="196"/>
      <c r="J9155" s="196"/>
      <c r="K9155" s="196"/>
      <c r="L9155" s="197"/>
    </row>
    <row r="9156" spans="6:12">
      <c r="F9156" s="198"/>
      <c r="G9156" s="196"/>
      <c r="H9156" s="196"/>
      <c r="I9156" s="196"/>
      <c r="J9156" s="196"/>
      <c r="K9156" s="196"/>
      <c r="L9156" s="197"/>
    </row>
    <row r="9157" spans="6:12">
      <c r="F9157" s="198"/>
      <c r="G9157" s="196"/>
      <c r="H9157" s="196"/>
      <c r="I9157" s="196"/>
      <c r="J9157" s="196"/>
      <c r="K9157" s="196"/>
      <c r="L9157" s="197"/>
    </row>
    <row r="9158" spans="6:12">
      <c r="F9158" s="198"/>
      <c r="G9158" s="196"/>
      <c r="H9158" s="196"/>
      <c r="I9158" s="196"/>
      <c r="J9158" s="196"/>
      <c r="K9158" s="196"/>
      <c r="L9158" s="197"/>
    </row>
    <row r="9159" spans="6:12">
      <c r="F9159" s="198"/>
      <c r="G9159" s="196"/>
      <c r="H9159" s="196"/>
      <c r="I9159" s="196"/>
      <c r="J9159" s="196"/>
      <c r="K9159" s="196"/>
      <c r="L9159" s="197"/>
    </row>
    <row r="9160" spans="6:12">
      <c r="F9160" s="198"/>
      <c r="G9160" s="196"/>
      <c r="H9160" s="196"/>
      <c r="I9160" s="196"/>
      <c r="J9160" s="196"/>
      <c r="K9160" s="196"/>
      <c r="L9160" s="197"/>
    </row>
    <row r="9161" spans="6:12">
      <c r="F9161" s="198"/>
      <c r="G9161" s="196"/>
      <c r="H9161" s="196"/>
      <c r="I9161" s="196"/>
      <c r="J9161" s="196"/>
      <c r="K9161" s="196"/>
      <c r="L9161" s="197"/>
    </row>
    <row r="9162" spans="6:12">
      <c r="F9162" s="198"/>
      <c r="G9162" s="196"/>
      <c r="H9162" s="196"/>
      <c r="I9162" s="196"/>
      <c r="J9162" s="196"/>
      <c r="K9162" s="196"/>
      <c r="L9162" s="197"/>
    </row>
    <row r="9163" spans="6:12">
      <c r="F9163" s="198"/>
      <c r="G9163" s="196"/>
      <c r="H9163" s="196"/>
      <c r="I9163" s="196"/>
      <c r="J9163" s="196"/>
      <c r="K9163" s="196"/>
      <c r="L9163" s="197"/>
    </row>
    <row r="9164" spans="6:12">
      <c r="F9164" s="198"/>
      <c r="G9164" s="196"/>
      <c r="H9164" s="196"/>
      <c r="I9164" s="196"/>
      <c r="J9164" s="196"/>
      <c r="K9164" s="196"/>
      <c r="L9164" s="197"/>
    </row>
    <row r="9165" spans="6:12">
      <c r="F9165" s="198"/>
      <c r="G9165" s="196"/>
      <c r="H9165" s="196"/>
      <c r="I9165" s="196"/>
      <c r="J9165" s="196"/>
      <c r="K9165" s="196"/>
      <c r="L9165" s="197"/>
    </row>
    <row r="9166" spans="6:12">
      <c r="F9166" s="198"/>
      <c r="G9166" s="196"/>
      <c r="H9166" s="196"/>
      <c r="I9166" s="196"/>
      <c r="J9166" s="196"/>
      <c r="K9166" s="196"/>
      <c r="L9166" s="197"/>
    </row>
    <row r="9167" spans="6:12">
      <c r="F9167" s="198"/>
      <c r="G9167" s="196"/>
      <c r="H9167" s="196"/>
      <c r="I9167" s="196"/>
      <c r="J9167" s="196"/>
      <c r="K9167" s="196"/>
      <c r="L9167" s="197"/>
    </row>
    <row r="9168" spans="6:12">
      <c r="F9168" s="198"/>
      <c r="G9168" s="196"/>
      <c r="H9168" s="196"/>
      <c r="I9168" s="196"/>
      <c r="J9168" s="196"/>
      <c r="K9168" s="196"/>
      <c r="L9168" s="197"/>
    </row>
    <row r="9169" spans="6:12">
      <c r="F9169" s="198"/>
      <c r="G9169" s="196"/>
      <c r="H9169" s="196"/>
      <c r="I9169" s="196"/>
      <c r="J9169" s="196"/>
      <c r="K9169" s="196"/>
      <c r="L9169" s="197"/>
    </row>
    <row r="9170" spans="6:12">
      <c r="F9170" s="198"/>
      <c r="G9170" s="196"/>
      <c r="H9170" s="196"/>
      <c r="I9170" s="196"/>
      <c r="J9170" s="196"/>
      <c r="K9170" s="196"/>
      <c r="L9170" s="197"/>
    </row>
    <row r="9171" spans="6:12">
      <c r="F9171" s="198"/>
      <c r="G9171" s="196"/>
      <c r="H9171" s="196"/>
      <c r="I9171" s="196"/>
      <c r="J9171" s="196"/>
      <c r="K9171" s="196"/>
      <c r="L9171" s="197"/>
    </row>
    <row r="9172" spans="6:12">
      <c r="F9172" s="198"/>
      <c r="G9172" s="196"/>
      <c r="H9172" s="196"/>
      <c r="I9172" s="196"/>
      <c r="J9172" s="196"/>
      <c r="K9172" s="196"/>
      <c r="L9172" s="197"/>
    </row>
    <row r="9173" spans="6:12">
      <c r="F9173" s="198"/>
      <c r="G9173" s="196"/>
      <c r="H9173" s="196"/>
      <c r="I9173" s="196"/>
      <c r="J9173" s="196"/>
      <c r="K9173" s="196"/>
      <c r="L9173" s="197"/>
    </row>
    <row r="9174" spans="6:12">
      <c r="F9174" s="198"/>
      <c r="G9174" s="196"/>
      <c r="H9174" s="196"/>
      <c r="I9174" s="196"/>
      <c r="J9174" s="196"/>
      <c r="K9174" s="196"/>
      <c r="L9174" s="197"/>
    </row>
    <row r="9175" spans="6:12">
      <c r="F9175" s="198"/>
      <c r="G9175" s="196"/>
      <c r="H9175" s="196"/>
      <c r="I9175" s="196"/>
      <c r="J9175" s="196"/>
      <c r="K9175" s="196"/>
      <c r="L9175" s="197"/>
    </row>
    <row r="9176" spans="6:12">
      <c r="F9176" s="198"/>
      <c r="G9176" s="196"/>
      <c r="H9176" s="196"/>
      <c r="I9176" s="196"/>
      <c r="J9176" s="196"/>
      <c r="K9176" s="196"/>
      <c r="L9176" s="197"/>
    </row>
    <row r="9177" spans="6:12">
      <c r="F9177" s="198"/>
      <c r="G9177" s="196"/>
      <c r="H9177" s="196"/>
      <c r="I9177" s="196"/>
      <c r="J9177" s="196"/>
      <c r="K9177" s="196"/>
      <c r="L9177" s="197"/>
    </row>
    <row r="9178" spans="6:12">
      <c r="F9178" s="198"/>
      <c r="G9178" s="196"/>
      <c r="H9178" s="196"/>
      <c r="I9178" s="196"/>
      <c r="J9178" s="196"/>
      <c r="K9178" s="196"/>
      <c r="L9178" s="197"/>
    </row>
    <row r="9179" spans="6:12">
      <c r="F9179" s="198"/>
      <c r="G9179" s="196"/>
      <c r="H9179" s="196"/>
      <c r="I9179" s="196"/>
      <c r="J9179" s="196"/>
      <c r="K9179" s="196"/>
      <c r="L9179" s="197"/>
    </row>
    <row r="9180" spans="6:12">
      <c r="F9180" s="198"/>
      <c r="G9180" s="196"/>
      <c r="H9180" s="196"/>
      <c r="I9180" s="196"/>
      <c r="J9180" s="196"/>
      <c r="K9180" s="196"/>
      <c r="L9180" s="197"/>
    </row>
    <row r="9181" spans="6:12">
      <c r="F9181" s="198"/>
      <c r="G9181" s="196"/>
      <c r="H9181" s="196"/>
      <c r="I9181" s="196"/>
      <c r="J9181" s="196"/>
      <c r="K9181" s="196"/>
      <c r="L9181" s="197"/>
    </row>
    <row r="9182" spans="6:12">
      <c r="F9182" s="198"/>
      <c r="G9182" s="196"/>
      <c r="H9182" s="196"/>
      <c r="I9182" s="196"/>
      <c r="J9182" s="196"/>
      <c r="K9182" s="196"/>
      <c r="L9182" s="197"/>
    </row>
    <row r="9183" spans="6:12">
      <c r="F9183" s="198"/>
      <c r="G9183" s="196"/>
      <c r="H9183" s="196"/>
      <c r="I9183" s="196"/>
      <c r="J9183" s="196"/>
      <c r="K9183" s="196"/>
      <c r="L9183" s="197"/>
    </row>
    <row r="9184" spans="6:12">
      <c r="F9184" s="198"/>
      <c r="G9184" s="196"/>
      <c r="H9184" s="196"/>
      <c r="I9184" s="196"/>
      <c r="J9184" s="196"/>
      <c r="K9184" s="196"/>
      <c r="L9184" s="197"/>
    </row>
    <row r="9185" spans="6:12">
      <c r="F9185" s="198"/>
      <c r="G9185" s="196"/>
      <c r="H9185" s="196"/>
      <c r="I9185" s="196"/>
      <c r="J9185" s="196"/>
      <c r="K9185" s="196"/>
      <c r="L9185" s="197"/>
    </row>
    <row r="9186" spans="6:12">
      <c r="F9186" s="198"/>
      <c r="G9186" s="196"/>
      <c r="H9186" s="196"/>
      <c r="I9186" s="196"/>
      <c r="J9186" s="196"/>
      <c r="K9186" s="196"/>
      <c r="L9186" s="197"/>
    </row>
    <row r="9187" spans="6:12">
      <c r="F9187" s="198"/>
      <c r="G9187" s="196"/>
      <c r="H9187" s="196"/>
      <c r="I9187" s="196"/>
      <c r="J9187" s="196"/>
      <c r="K9187" s="196"/>
      <c r="L9187" s="197"/>
    </row>
    <row r="9188" spans="6:12">
      <c r="F9188" s="198"/>
      <c r="G9188" s="196"/>
      <c r="H9188" s="196"/>
      <c r="I9188" s="196"/>
      <c r="J9188" s="196"/>
      <c r="K9188" s="196"/>
      <c r="L9188" s="197"/>
    </row>
    <row r="9189" spans="6:12">
      <c r="F9189" s="198"/>
      <c r="G9189" s="196"/>
      <c r="H9189" s="196"/>
      <c r="I9189" s="196"/>
      <c r="J9189" s="196"/>
      <c r="K9189" s="196"/>
      <c r="L9189" s="197"/>
    </row>
    <row r="9190" spans="6:12">
      <c r="F9190" s="198"/>
      <c r="G9190" s="196"/>
      <c r="H9190" s="196"/>
      <c r="I9190" s="196"/>
      <c r="J9190" s="196"/>
      <c r="K9190" s="196"/>
      <c r="L9190" s="197"/>
    </row>
    <row r="9191" spans="6:12">
      <c r="F9191" s="198"/>
      <c r="G9191" s="196"/>
      <c r="H9191" s="196"/>
      <c r="I9191" s="196"/>
      <c r="J9191" s="196"/>
      <c r="K9191" s="196"/>
      <c r="L9191" s="197"/>
    </row>
    <row r="9192" spans="6:12">
      <c r="F9192" s="198"/>
      <c r="G9192" s="196"/>
      <c r="H9192" s="196"/>
      <c r="I9192" s="196"/>
      <c r="J9192" s="196"/>
      <c r="K9192" s="196"/>
      <c r="L9192" s="197"/>
    </row>
    <row r="9193" spans="6:12">
      <c r="F9193" s="198"/>
      <c r="G9193" s="196"/>
      <c r="H9193" s="196"/>
      <c r="I9193" s="196"/>
      <c r="J9193" s="196"/>
      <c r="K9193" s="196"/>
      <c r="L9193" s="197"/>
    </row>
    <row r="9194" spans="6:12">
      <c r="F9194" s="198"/>
      <c r="G9194" s="196"/>
      <c r="H9194" s="196"/>
      <c r="I9194" s="196"/>
      <c r="J9194" s="196"/>
      <c r="K9194" s="196"/>
      <c r="L9194" s="197"/>
    </row>
    <row r="9195" spans="6:12">
      <c r="F9195" s="198"/>
      <c r="G9195" s="196"/>
      <c r="H9195" s="196"/>
      <c r="I9195" s="196"/>
      <c r="J9195" s="196"/>
      <c r="K9195" s="196"/>
      <c r="L9195" s="197"/>
    </row>
    <row r="9196" spans="6:12">
      <c r="F9196" s="198"/>
      <c r="G9196" s="196"/>
      <c r="H9196" s="196"/>
      <c r="I9196" s="196"/>
      <c r="J9196" s="196"/>
      <c r="K9196" s="196"/>
      <c r="L9196" s="197"/>
    </row>
    <row r="9197" spans="6:12">
      <c r="F9197" s="198"/>
      <c r="G9197" s="196"/>
      <c r="H9197" s="196"/>
      <c r="I9197" s="196"/>
      <c r="J9197" s="196"/>
      <c r="K9197" s="196"/>
      <c r="L9197" s="197"/>
    </row>
    <row r="9198" spans="6:12">
      <c r="F9198" s="198"/>
      <c r="G9198" s="196"/>
      <c r="H9198" s="196"/>
      <c r="I9198" s="196"/>
      <c r="J9198" s="196"/>
      <c r="K9198" s="196"/>
      <c r="L9198" s="197"/>
    </row>
    <row r="9199" spans="6:12">
      <c r="F9199" s="198"/>
      <c r="G9199" s="196"/>
      <c r="H9199" s="196"/>
      <c r="I9199" s="196"/>
      <c r="J9199" s="196"/>
      <c r="K9199" s="196"/>
      <c r="L9199" s="197"/>
    </row>
    <row r="9200" spans="6:12">
      <c r="F9200" s="198"/>
      <c r="G9200" s="196"/>
      <c r="H9200" s="196"/>
      <c r="I9200" s="196"/>
      <c r="J9200" s="196"/>
      <c r="K9200" s="196"/>
      <c r="L9200" s="197"/>
    </row>
    <row r="9201" spans="6:12">
      <c r="F9201" s="198"/>
      <c r="G9201" s="196"/>
      <c r="H9201" s="196"/>
      <c r="I9201" s="196"/>
      <c r="J9201" s="196"/>
      <c r="K9201" s="196"/>
      <c r="L9201" s="197"/>
    </row>
    <row r="9202" spans="6:12">
      <c r="F9202" s="198"/>
      <c r="G9202" s="196"/>
      <c r="H9202" s="196"/>
      <c r="I9202" s="196"/>
      <c r="J9202" s="196"/>
      <c r="K9202" s="196"/>
      <c r="L9202" s="197"/>
    </row>
    <row r="9203" spans="6:12">
      <c r="F9203" s="198"/>
      <c r="G9203" s="196"/>
      <c r="H9203" s="196"/>
      <c r="I9203" s="196"/>
      <c r="J9203" s="196"/>
      <c r="K9203" s="196"/>
      <c r="L9203" s="197"/>
    </row>
    <row r="9204" spans="6:12">
      <c r="F9204" s="198"/>
      <c r="G9204" s="196"/>
      <c r="H9204" s="196"/>
      <c r="I9204" s="196"/>
      <c r="J9204" s="196"/>
      <c r="K9204" s="196"/>
      <c r="L9204" s="197"/>
    </row>
    <row r="9205" spans="6:12">
      <c r="F9205" s="198"/>
      <c r="G9205" s="196"/>
      <c r="H9205" s="196"/>
      <c r="I9205" s="196"/>
      <c r="J9205" s="196"/>
      <c r="K9205" s="196"/>
      <c r="L9205" s="197"/>
    </row>
    <row r="9206" spans="6:12">
      <c r="F9206" s="198"/>
      <c r="G9206" s="196"/>
      <c r="H9206" s="196"/>
      <c r="I9206" s="196"/>
      <c r="J9206" s="196"/>
      <c r="K9206" s="196"/>
      <c r="L9206" s="197"/>
    </row>
    <row r="9207" spans="6:12">
      <c r="F9207" s="198"/>
      <c r="G9207" s="196"/>
      <c r="H9207" s="196"/>
      <c r="I9207" s="196"/>
      <c r="J9207" s="196"/>
      <c r="K9207" s="196"/>
      <c r="L9207" s="197"/>
    </row>
    <row r="9208" spans="6:12">
      <c r="F9208" s="198"/>
      <c r="G9208" s="196"/>
      <c r="H9208" s="196"/>
      <c r="I9208" s="196"/>
      <c r="J9208" s="196"/>
      <c r="K9208" s="196"/>
      <c r="L9208" s="197"/>
    </row>
    <row r="9209" spans="6:12">
      <c r="F9209" s="198"/>
      <c r="G9209" s="196"/>
      <c r="H9209" s="196"/>
      <c r="I9209" s="196"/>
      <c r="J9209" s="196"/>
      <c r="K9209" s="196"/>
      <c r="L9209" s="197"/>
    </row>
    <row r="9210" spans="6:12">
      <c r="F9210" s="198"/>
      <c r="G9210" s="196"/>
      <c r="H9210" s="196"/>
      <c r="I9210" s="196"/>
      <c r="J9210" s="196"/>
      <c r="K9210" s="196"/>
      <c r="L9210" s="197"/>
    </row>
    <row r="9211" spans="6:12">
      <c r="F9211" s="198"/>
      <c r="G9211" s="196"/>
      <c r="H9211" s="196"/>
      <c r="I9211" s="196"/>
      <c r="J9211" s="196"/>
      <c r="K9211" s="196"/>
      <c r="L9211" s="197"/>
    </row>
    <row r="9212" spans="6:12">
      <c r="F9212" s="198"/>
      <c r="G9212" s="196"/>
      <c r="H9212" s="196"/>
      <c r="I9212" s="196"/>
      <c r="J9212" s="196"/>
      <c r="K9212" s="196"/>
      <c r="L9212" s="197"/>
    </row>
    <row r="9213" spans="6:12">
      <c r="F9213" s="198"/>
      <c r="G9213" s="196"/>
      <c r="H9213" s="196"/>
      <c r="I9213" s="196"/>
      <c r="J9213" s="196"/>
      <c r="K9213" s="196"/>
      <c r="L9213" s="197"/>
    </row>
    <row r="9214" spans="6:12">
      <c r="F9214" s="198"/>
      <c r="G9214" s="196"/>
      <c r="H9214" s="196"/>
      <c r="I9214" s="196"/>
      <c r="J9214" s="196"/>
      <c r="K9214" s="196"/>
      <c r="L9214" s="197"/>
    </row>
    <row r="9215" spans="6:12">
      <c r="F9215" s="198"/>
      <c r="G9215" s="196"/>
      <c r="H9215" s="196"/>
      <c r="I9215" s="196"/>
      <c r="J9215" s="196"/>
      <c r="K9215" s="196"/>
      <c r="L9215" s="197"/>
    </row>
    <row r="9216" spans="6:12">
      <c r="F9216" s="198"/>
      <c r="G9216" s="196"/>
      <c r="H9216" s="196"/>
      <c r="I9216" s="196"/>
      <c r="J9216" s="196"/>
      <c r="K9216" s="196"/>
      <c r="L9216" s="197"/>
    </row>
    <row r="9217" spans="6:12">
      <c r="F9217" s="198"/>
      <c r="G9217" s="196"/>
      <c r="H9217" s="196"/>
      <c r="I9217" s="196"/>
      <c r="J9217" s="196"/>
      <c r="K9217" s="196"/>
      <c r="L9217" s="197"/>
    </row>
    <row r="9218" spans="6:12">
      <c r="F9218" s="198"/>
      <c r="G9218" s="196"/>
      <c r="H9218" s="196"/>
      <c r="I9218" s="196"/>
      <c r="J9218" s="196"/>
      <c r="K9218" s="196"/>
      <c r="L9218" s="197"/>
    </row>
    <row r="9219" spans="6:12">
      <c r="F9219" s="198"/>
      <c r="G9219" s="196"/>
      <c r="H9219" s="196"/>
      <c r="I9219" s="196"/>
      <c r="J9219" s="196"/>
      <c r="K9219" s="196"/>
      <c r="L9219" s="197"/>
    </row>
    <row r="9220" spans="6:12">
      <c r="F9220" s="198"/>
      <c r="G9220" s="196"/>
      <c r="H9220" s="196"/>
      <c r="I9220" s="196"/>
      <c r="J9220" s="196"/>
      <c r="K9220" s="196"/>
      <c r="L9220" s="197"/>
    </row>
    <row r="9221" spans="6:12">
      <c r="F9221" s="198"/>
      <c r="G9221" s="196"/>
      <c r="H9221" s="196"/>
      <c r="I9221" s="196"/>
      <c r="J9221" s="196"/>
      <c r="K9221" s="196"/>
      <c r="L9221" s="197"/>
    </row>
    <row r="9222" spans="6:12">
      <c r="F9222" s="198"/>
      <c r="G9222" s="196"/>
      <c r="H9222" s="196"/>
      <c r="I9222" s="196"/>
      <c r="J9222" s="196"/>
      <c r="K9222" s="196"/>
      <c r="L9222" s="197"/>
    </row>
    <row r="9223" spans="6:12">
      <c r="F9223" s="198"/>
      <c r="G9223" s="196"/>
      <c r="H9223" s="196"/>
      <c r="I9223" s="196"/>
      <c r="J9223" s="196"/>
      <c r="K9223" s="196"/>
      <c r="L9223" s="197"/>
    </row>
    <row r="9224" spans="6:12">
      <c r="F9224" s="198"/>
      <c r="G9224" s="196"/>
      <c r="H9224" s="196"/>
      <c r="I9224" s="196"/>
      <c r="J9224" s="196"/>
      <c r="K9224" s="196"/>
      <c r="L9224" s="197"/>
    </row>
    <row r="9225" spans="6:12">
      <c r="F9225" s="198"/>
      <c r="G9225" s="196"/>
      <c r="H9225" s="196"/>
      <c r="I9225" s="196"/>
      <c r="J9225" s="196"/>
      <c r="K9225" s="196"/>
      <c r="L9225" s="197"/>
    </row>
    <row r="9226" spans="6:12">
      <c r="F9226" s="198"/>
      <c r="G9226" s="196"/>
      <c r="H9226" s="196"/>
      <c r="I9226" s="196"/>
      <c r="J9226" s="196"/>
      <c r="K9226" s="196"/>
      <c r="L9226" s="197"/>
    </row>
    <row r="9227" spans="6:12">
      <c r="F9227" s="198"/>
      <c r="G9227" s="196"/>
      <c r="H9227" s="196"/>
      <c r="I9227" s="196"/>
      <c r="J9227" s="196"/>
      <c r="K9227" s="196"/>
      <c r="L9227" s="197"/>
    </row>
    <row r="9228" spans="6:12">
      <c r="F9228" s="198"/>
      <c r="G9228" s="196"/>
      <c r="H9228" s="196"/>
      <c r="I9228" s="196"/>
      <c r="J9228" s="196"/>
      <c r="K9228" s="196"/>
      <c r="L9228" s="197"/>
    </row>
    <row r="9229" spans="6:12">
      <c r="F9229" s="198"/>
      <c r="G9229" s="196"/>
      <c r="H9229" s="196"/>
      <c r="I9229" s="196"/>
      <c r="J9229" s="196"/>
      <c r="K9229" s="196"/>
      <c r="L9229" s="197"/>
    </row>
    <row r="9230" spans="6:12">
      <c r="F9230" s="198"/>
      <c r="G9230" s="196"/>
      <c r="H9230" s="196"/>
      <c r="I9230" s="196"/>
      <c r="J9230" s="196"/>
      <c r="K9230" s="196"/>
      <c r="L9230" s="197"/>
    </row>
    <row r="9231" spans="6:12">
      <c r="F9231" s="198"/>
      <c r="G9231" s="196"/>
      <c r="H9231" s="196"/>
      <c r="I9231" s="196"/>
      <c r="J9231" s="196"/>
      <c r="K9231" s="196"/>
      <c r="L9231" s="197"/>
    </row>
    <row r="9232" spans="6:12">
      <c r="F9232" s="198"/>
      <c r="G9232" s="196"/>
      <c r="H9232" s="196"/>
      <c r="I9232" s="196"/>
      <c r="J9232" s="196"/>
      <c r="K9232" s="196"/>
      <c r="L9232" s="197"/>
    </row>
    <row r="9233" spans="6:12">
      <c r="F9233" s="198"/>
      <c r="G9233" s="196"/>
      <c r="H9233" s="196"/>
      <c r="I9233" s="196"/>
      <c r="J9233" s="196"/>
      <c r="K9233" s="196"/>
      <c r="L9233" s="197"/>
    </row>
    <row r="9234" spans="6:12">
      <c r="F9234" s="198"/>
      <c r="G9234" s="196"/>
      <c r="H9234" s="196"/>
      <c r="I9234" s="196"/>
      <c r="J9234" s="196"/>
      <c r="K9234" s="196"/>
      <c r="L9234" s="197"/>
    </row>
    <row r="9235" spans="6:12">
      <c r="F9235" s="198"/>
      <c r="G9235" s="196"/>
      <c r="H9235" s="196"/>
      <c r="I9235" s="196"/>
      <c r="J9235" s="196"/>
      <c r="K9235" s="196"/>
      <c r="L9235" s="197"/>
    </row>
    <row r="9236" spans="6:12">
      <c r="F9236" s="198"/>
      <c r="G9236" s="196"/>
      <c r="H9236" s="196"/>
      <c r="I9236" s="196"/>
      <c r="J9236" s="196"/>
      <c r="K9236" s="196"/>
      <c r="L9236" s="197"/>
    </row>
    <row r="9237" spans="6:12">
      <c r="F9237" s="198"/>
      <c r="G9237" s="196"/>
      <c r="H9237" s="196"/>
      <c r="I9237" s="196"/>
      <c r="J9237" s="196"/>
      <c r="K9237" s="196"/>
      <c r="L9237" s="197"/>
    </row>
    <row r="9238" spans="6:12">
      <c r="F9238" s="198"/>
      <c r="G9238" s="196"/>
      <c r="H9238" s="196"/>
      <c r="I9238" s="196"/>
      <c r="J9238" s="196"/>
      <c r="K9238" s="196"/>
      <c r="L9238" s="197"/>
    </row>
    <row r="9239" spans="6:12">
      <c r="F9239" s="198"/>
      <c r="G9239" s="196"/>
      <c r="H9239" s="196"/>
      <c r="I9239" s="196"/>
      <c r="J9239" s="196"/>
      <c r="K9239" s="196"/>
      <c r="L9239" s="197"/>
    </row>
    <row r="9240" spans="6:12">
      <c r="F9240" s="198"/>
      <c r="G9240" s="196"/>
      <c r="H9240" s="196"/>
      <c r="I9240" s="196"/>
      <c r="J9240" s="196"/>
      <c r="K9240" s="196"/>
      <c r="L9240" s="197"/>
    </row>
    <row r="9241" spans="6:12">
      <c r="F9241" s="198"/>
      <c r="G9241" s="196"/>
      <c r="H9241" s="196"/>
      <c r="I9241" s="196"/>
      <c r="J9241" s="196"/>
      <c r="K9241" s="196"/>
      <c r="L9241" s="197"/>
    </row>
    <row r="9242" spans="6:12">
      <c r="F9242" s="198"/>
      <c r="G9242" s="196"/>
      <c r="H9242" s="196"/>
      <c r="I9242" s="196"/>
      <c r="J9242" s="196"/>
      <c r="K9242" s="196"/>
      <c r="L9242" s="197"/>
    </row>
    <row r="9243" spans="6:12">
      <c r="F9243" s="198"/>
      <c r="G9243" s="196"/>
      <c r="H9243" s="196"/>
      <c r="I9243" s="196"/>
      <c r="J9243" s="196"/>
      <c r="K9243" s="196"/>
      <c r="L9243" s="197"/>
    </row>
    <row r="9244" spans="6:12">
      <c r="F9244" s="198"/>
      <c r="G9244" s="196"/>
      <c r="H9244" s="196"/>
      <c r="I9244" s="196"/>
      <c r="J9244" s="196"/>
      <c r="K9244" s="196"/>
      <c r="L9244" s="197"/>
    </row>
    <row r="9245" spans="6:12">
      <c r="F9245" s="198"/>
      <c r="G9245" s="196"/>
      <c r="H9245" s="196"/>
      <c r="I9245" s="196"/>
      <c r="J9245" s="196"/>
      <c r="K9245" s="196"/>
      <c r="L9245" s="197"/>
    </row>
    <row r="9246" spans="6:12">
      <c r="F9246" s="198"/>
      <c r="G9246" s="196"/>
      <c r="H9246" s="196"/>
      <c r="I9246" s="196"/>
      <c r="J9246" s="196"/>
      <c r="K9246" s="196"/>
      <c r="L9246" s="197"/>
    </row>
    <row r="9247" spans="6:12">
      <c r="F9247" s="198"/>
      <c r="G9247" s="196"/>
      <c r="H9247" s="196"/>
      <c r="I9247" s="196"/>
      <c r="J9247" s="196"/>
      <c r="K9247" s="196"/>
      <c r="L9247" s="197"/>
    </row>
    <row r="9248" spans="6:12">
      <c r="F9248" s="198"/>
      <c r="G9248" s="196"/>
      <c r="H9248" s="196"/>
      <c r="I9248" s="196"/>
      <c r="J9248" s="196"/>
      <c r="K9248" s="196"/>
      <c r="L9248" s="197"/>
    </row>
    <row r="9249" spans="6:12">
      <c r="F9249" s="198"/>
      <c r="G9249" s="196"/>
      <c r="H9249" s="196"/>
      <c r="I9249" s="196"/>
      <c r="J9249" s="196"/>
      <c r="K9249" s="196"/>
      <c r="L9249" s="197"/>
    </row>
    <row r="9250" spans="6:12">
      <c r="F9250" s="198"/>
      <c r="G9250" s="196"/>
      <c r="H9250" s="196"/>
      <c r="I9250" s="196"/>
      <c r="J9250" s="196"/>
      <c r="K9250" s="196"/>
      <c r="L9250" s="197"/>
    </row>
    <row r="9251" spans="6:12">
      <c r="F9251" s="198"/>
      <c r="G9251" s="196"/>
      <c r="H9251" s="196"/>
      <c r="I9251" s="196"/>
      <c r="J9251" s="196"/>
      <c r="K9251" s="196"/>
      <c r="L9251" s="197"/>
    </row>
    <row r="9252" spans="6:12">
      <c r="F9252" s="198"/>
      <c r="G9252" s="196"/>
      <c r="H9252" s="196"/>
      <c r="I9252" s="196"/>
      <c r="J9252" s="196"/>
      <c r="K9252" s="196"/>
      <c r="L9252" s="197"/>
    </row>
    <row r="9253" spans="6:12">
      <c r="F9253" s="198"/>
      <c r="G9253" s="196"/>
      <c r="H9253" s="196"/>
      <c r="I9253" s="196"/>
      <c r="J9253" s="196"/>
      <c r="K9253" s="196"/>
      <c r="L9253" s="197"/>
    </row>
    <row r="9254" spans="6:12">
      <c r="F9254" s="198"/>
      <c r="G9254" s="196"/>
      <c r="H9254" s="196"/>
      <c r="I9254" s="196"/>
      <c r="J9254" s="196"/>
      <c r="K9254" s="196"/>
      <c r="L9254" s="197"/>
    </row>
    <row r="9255" spans="6:12">
      <c r="F9255" s="198"/>
      <c r="G9255" s="196"/>
      <c r="H9255" s="196"/>
      <c r="I9255" s="196"/>
      <c r="J9255" s="196"/>
      <c r="K9255" s="196"/>
      <c r="L9255" s="197"/>
    </row>
    <row r="9256" spans="6:12">
      <c r="F9256" s="198"/>
      <c r="G9256" s="196"/>
      <c r="H9256" s="196"/>
      <c r="I9256" s="196"/>
      <c r="J9256" s="196"/>
      <c r="K9256" s="196"/>
      <c r="L9256" s="197"/>
    </row>
    <row r="9257" spans="6:12">
      <c r="F9257" s="198"/>
      <c r="G9257" s="196"/>
      <c r="H9257" s="196"/>
      <c r="I9257" s="196"/>
      <c r="J9257" s="196"/>
      <c r="K9257" s="196"/>
      <c r="L9257" s="197"/>
    </row>
    <row r="9258" spans="6:12">
      <c r="F9258" s="198"/>
      <c r="G9258" s="196"/>
      <c r="H9258" s="196"/>
      <c r="I9258" s="196"/>
      <c r="J9258" s="196"/>
      <c r="K9258" s="196"/>
      <c r="L9258" s="197"/>
    </row>
    <row r="9259" spans="6:12">
      <c r="F9259" s="198"/>
      <c r="G9259" s="196"/>
      <c r="H9259" s="196"/>
      <c r="I9259" s="196"/>
      <c r="J9259" s="196"/>
      <c r="K9259" s="196"/>
      <c r="L9259" s="197"/>
    </row>
    <row r="9260" spans="6:12">
      <c r="F9260" s="198"/>
      <c r="G9260" s="196"/>
      <c r="H9260" s="196"/>
      <c r="I9260" s="196"/>
      <c r="J9260" s="196"/>
      <c r="K9260" s="196"/>
      <c r="L9260" s="197"/>
    </row>
    <row r="9261" spans="6:12">
      <c r="F9261" s="198"/>
      <c r="G9261" s="196"/>
      <c r="H9261" s="196"/>
      <c r="I9261" s="196"/>
      <c r="J9261" s="196"/>
      <c r="K9261" s="196"/>
      <c r="L9261" s="197"/>
    </row>
    <row r="9262" spans="6:12">
      <c r="F9262" s="198"/>
      <c r="G9262" s="196"/>
      <c r="H9262" s="196"/>
      <c r="I9262" s="196"/>
      <c r="J9262" s="196"/>
      <c r="K9262" s="196"/>
      <c r="L9262" s="197"/>
    </row>
    <row r="9263" spans="6:12">
      <c r="F9263" s="198"/>
      <c r="G9263" s="196"/>
      <c r="H9263" s="196"/>
      <c r="I9263" s="196"/>
      <c r="J9263" s="196"/>
      <c r="K9263" s="196"/>
      <c r="L9263" s="197"/>
    </row>
    <row r="9264" spans="6:12">
      <c r="F9264" s="198"/>
      <c r="G9264" s="196"/>
      <c r="H9264" s="196"/>
      <c r="I9264" s="196"/>
      <c r="J9264" s="196"/>
      <c r="K9264" s="196"/>
      <c r="L9264" s="197"/>
    </row>
    <row r="9265" spans="6:12">
      <c r="F9265" s="198"/>
      <c r="G9265" s="196"/>
      <c r="H9265" s="196"/>
      <c r="I9265" s="196"/>
      <c r="J9265" s="196"/>
      <c r="K9265" s="196"/>
      <c r="L9265" s="197"/>
    </row>
    <row r="9266" spans="6:12">
      <c r="F9266" s="198"/>
      <c r="G9266" s="196"/>
      <c r="H9266" s="196"/>
      <c r="I9266" s="196"/>
      <c r="J9266" s="196"/>
      <c r="K9266" s="196"/>
      <c r="L9266" s="197"/>
    </row>
    <row r="9267" spans="6:12">
      <c r="F9267" s="198"/>
      <c r="G9267" s="196"/>
      <c r="H9267" s="196"/>
      <c r="I9267" s="196"/>
      <c r="J9267" s="196"/>
      <c r="K9267" s="196"/>
      <c r="L9267" s="197"/>
    </row>
    <row r="9268" spans="6:12">
      <c r="F9268" s="198"/>
      <c r="G9268" s="196"/>
      <c r="H9268" s="196"/>
      <c r="I9268" s="196"/>
      <c r="J9268" s="196"/>
      <c r="K9268" s="196"/>
      <c r="L9268" s="197"/>
    </row>
    <row r="9269" spans="6:12">
      <c r="F9269" s="198"/>
      <c r="G9269" s="196"/>
      <c r="H9269" s="196"/>
      <c r="I9269" s="196"/>
      <c r="J9269" s="196"/>
      <c r="K9269" s="196"/>
      <c r="L9269" s="197"/>
    </row>
    <row r="9270" spans="6:12">
      <c r="F9270" s="198"/>
      <c r="G9270" s="196"/>
      <c r="H9270" s="196"/>
      <c r="I9270" s="196"/>
      <c r="J9270" s="196"/>
      <c r="K9270" s="196"/>
      <c r="L9270" s="197"/>
    </row>
    <row r="9271" spans="6:12">
      <c r="F9271" s="198"/>
      <c r="G9271" s="196"/>
      <c r="H9271" s="196"/>
      <c r="I9271" s="196"/>
      <c r="J9271" s="196"/>
      <c r="K9271" s="196"/>
      <c r="L9271" s="197"/>
    </row>
    <row r="9272" spans="6:12">
      <c r="F9272" s="198"/>
      <c r="G9272" s="196"/>
      <c r="H9272" s="196"/>
      <c r="I9272" s="196"/>
      <c r="J9272" s="196"/>
      <c r="K9272" s="196"/>
      <c r="L9272" s="197"/>
    </row>
    <row r="9273" spans="6:12">
      <c r="F9273" s="198"/>
      <c r="G9273" s="196"/>
      <c r="H9273" s="196"/>
      <c r="I9273" s="196"/>
      <c r="J9273" s="196"/>
      <c r="K9273" s="196"/>
      <c r="L9273" s="197"/>
    </row>
    <row r="9274" spans="6:12">
      <c r="F9274" s="198"/>
      <c r="G9274" s="196"/>
      <c r="H9274" s="196"/>
      <c r="I9274" s="196"/>
      <c r="J9274" s="196"/>
      <c r="K9274" s="196"/>
      <c r="L9274" s="197"/>
    </row>
    <row r="9275" spans="6:12">
      <c r="F9275" s="198"/>
      <c r="G9275" s="196"/>
      <c r="H9275" s="196"/>
      <c r="I9275" s="196"/>
      <c r="J9275" s="196"/>
      <c r="K9275" s="196"/>
      <c r="L9275" s="197"/>
    </row>
    <row r="9276" spans="6:12">
      <c r="F9276" s="198"/>
      <c r="G9276" s="196"/>
      <c r="H9276" s="196"/>
      <c r="I9276" s="196"/>
      <c r="J9276" s="196"/>
      <c r="K9276" s="196"/>
      <c r="L9276" s="197"/>
    </row>
    <row r="9277" spans="6:12">
      <c r="F9277" s="198"/>
      <c r="G9277" s="196"/>
      <c r="H9277" s="196"/>
      <c r="I9277" s="196"/>
      <c r="J9277" s="196"/>
      <c r="K9277" s="196"/>
      <c r="L9277" s="197"/>
    </row>
    <row r="9278" spans="6:12">
      <c r="F9278" s="198"/>
      <c r="G9278" s="196"/>
      <c r="H9278" s="196"/>
      <c r="I9278" s="196"/>
      <c r="J9278" s="196"/>
      <c r="K9278" s="196"/>
      <c r="L9278" s="197"/>
    </row>
    <row r="9279" spans="6:12">
      <c r="F9279" s="198"/>
      <c r="G9279" s="196"/>
      <c r="H9279" s="196"/>
      <c r="I9279" s="196"/>
      <c r="J9279" s="196"/>
      <c r="K9279" s="196"/>
      <c r="L9279" s="197"/>
    </row>
    <row r="9280" spans="6:12">
      <c r="F9280" s="198"/>
      <c r="G9280" s="196"/>
      <c r="H9280" s="196"/>
      <c r="I9280" s="196"/>
      <c r="J9280" s="196"/>
      <c r="K9280" s="196"/>
      <c r="L9280" s="197"/>
    </row>
    <row r="9281" spans="6:12">
      <c r="F9281" s="198"/>
      <c r="G9281" s="196"/>
      <c r="H9281" s="196"/>
      <c r="I9281" s="196"/>
      <c r="J9281" s="196"/>
      <c r="K9281" s="196"/>
      <c r="L9281" s="197"/>
    </row>
    <row r="9282" spans="6:12">
      <c r="F9282" s="198"/>
      <c r="G9282" s="196"/>
      <c r="H9282" s="196"/>
      <c r="I9282" s="196"/>
      <c r="J9282" s="196"/>
      <c r="K9282" s="196"/>
      <c r="L9282" s="197"/>
    </row>
    <row r="9283" spans="6:12">
      <c r="F9283" s="198"/>
      <c r="G9283" s="196"/>
      <c r="H9283" s="196"/>
      <c r="I9283" s="196"/>
      <c r="J9283" s="196"/>
      <c r="K9283" s="196"/>
      <c r="L9283" s="197"/>
    </row>
    <row r="9284" spans="6:12">
      <c r="F9284" s="198"/>
      <c r="G9284" s="196"/>
      <c r="H9284" s="196"/>
      <c r="I9284" s="196"/>
      <c r="J9284" s="196"/>
      <c r="K9284" s="196"/>
      <c r="L9284" s="197"/>
    </row>
    <row r="9285" spans="6:12">
      <c r="F9285" s="198"/>
      <c r="G9285" s="196"/>
      <c r="H9285" s="196"/>
      <c r="I9285" s="196"/>
      <c r="J9285" s="196"/>
      <c r="K9285" s="196"/>
      <c r="L9285" s="197"/>
    </row>
    <row r="9286" spans="6:12">
      <c r="F9286" s="198"/>
      <c r="G9286" s="196"/>
      <c r="H9286" s="196"/>
      <c r="I9286" s="196"/>
      <c r="J9286" s="196"/>
      <c r="K9286" s="196"/>
      <c r="L9286" s="197"/>
    </row>
    <row r="9287" spans="6:12">
      <c r="F9287" s="198"/>
      <c r="G9287" s="196"/>
      <c r="H9287" s="196"/>
      <c r="I9287" s="196"/>
      <c r="J9287" s="196"/>
      <c r="K9287" s="196"/>
      <c r="L9287" s="197"/>
    </row>
    <row r="9288" spans="6:12">
      <c r="F9288" s="198"/>
      <c r="G9288" s="196"/>
      <c r="H9288" s="196"/>
      <c r="I9288" s="196"/>
      <c r="J9288" s="196"/>
      <c r="K9288" s="196"/>
      <c r="L9288" s="197"/>
    </row>
    <row r="9289" spans="6:12">
      <c r="F9289" s="198"/>
      <c r="G9289" s="196"/>
      <c r="H9289" s="196"/>
      <c r="I9289" s="196"/>
      <c r="J9289" s="196"/>
      <c r="K9289" s="196"/>
      <c r="L9289" s="197"/>
    </row>
    <row r="9290" spans="6:12">
      <c r="F9290" s="198"/>
      <c r="G9290" s="196"/>
      <c r="H9290" s="196"/>
      <c r="I9290" s="196"/>
      <c r="J9290" s="196"/>
      <c r="K9290" s="196"/>
      <c r="L9290" s="197"/>
    </row>
    <row r="9291" spans="6:12">
      <c r="F9291" s="198"/>
      <c r="G9291" s="196"/>
      <c r="H9291" s="196"/>
      <c r="I9291" s="196"/>
      <c r="J9291" s="196"/>
      <c r="K9291" s="196"/>
      <c r="L9291" s="197"/>
    </row>
    <row r="9292" spans="6:12">
      <c r="F9292" s="198"/>
      <c r="G9292" s="196"/>
      <c r="H9292" s="196"/>
      <c r="I9292" s="196"/>
      <c r="J9292" s="196"/>
      <c r="K9292" s="196"/>
      <c r="L9292" s="197"/>
    </row>
    <row r="9293" spans="6:12">
      <c r="F9293" s="198"/>
      <c r="G9293" s="196"/>
      <c r="H9293" s="196"/>
      <c r="I9293" s="196"/>
      <c r="J9293" s="196"/>
      <c r="K9293" s="196"/>
      <c r="L9293" s="197"/>
    </row>
    <row r="9294" spans="6:12">
      <c r="F9294" s="198"/>
      <c r="G9294" s="196"/>
      <c r="H9294" s="196"/>
      <c r="I9294" s="196"/>
      <c r="J9294" s="196"/>
      <c r="K9294" s="196"/>
      <c r="L9294" s="197"/>
    </row>
    <row r="9295" spans="6:12">
      <c r="F9295" s="198"/>
      <c r="G9295" s="196"/>
      <c r="H9295" s="196"/>
      <c r="I9295" s="196"/>
      <c r="J9295" s="196"/>
      <c r="K9295" s="196"/>
      <c r="L9295" s="197"/>
    </row>
    <row r="9296" spans="6:12">
      <c r="F9296" s="198"/>
      <c r="G9296" s="196"/>
      <c r="H9296" s="196"/>
      <c r="I9296" s="196"/>
      <c r="J9296" s="196"/>
      <c r="K9296" s="196"/>
      <c r="L9296" s="197"/>
    </row>
    <row r="9297" spans="6:12">
      <c r="F9297" s="198"/>
      <c r="G9297" s="196"/>
      <c r="H9297" s="196"/>
      <c r="I9297" s="196"/>
      <c r="J9297" s="196"/>
      <c r="K9297" s="196"/>
      <c r="L9297" s="197"/>
    </row>
    <row r="9298" spans="6:12">
      <c r="F9298" s="198"/>
      <c r="G9298" s="196"/>
      <c r="H9298" s="196"/>
      <c r="I9298" s="196"/>
      <c r="J9298" s="196"/>
      <c r="K9298" s="196"/>
      <c r="L9298" s="197"/>
    </row>
    <row r="9299" spans="6:12">
      <c r="F9299" s="198"/>
      <c r="G9299" s="196"/>
      <c r="H9299" s="196"/>
      <c r="I9299" s="196"/>
      <c r="J9299" s="196"/>
      <c r="K9299" s="196"/>
      <c r="L9299" s="197"/>
    </row>
    <row r="9300" spans="6:12">
      <c r="F9300" s="198"/>
      <c r="G9300" s="196"/>
      <c r="H9300" s="196"/>
      <c r="I9300" s="196"/>
      <c r="J9300" s="196"/>
      <c r="K9300" s="196"/>
      <c r="L9300" s="197"/>
    </row>
    <row r="9301" spans="6:12">
      <c r="F9301" s="198"/>
      <c r="G9301" s="196"/>
      <c r="H9301" s="196"/>
      <c r="I9301" s="196"/>
      <c r="J9301" s="196"/>
      <c r="K9301" s="196"/>
      <c r="L9301" s="197"/>
    </row>
    <row r="9302" spans="6:12">
      <c r="F9302" s="198"/>
      <c r="G9302" s="196"/>
      <c r="H9302" s="196"/>
      <c r="I9302" s="196"/>
      <c r="J9302" s="196"/>
      <c r="K9302" s="196"/>
      <c r="L9302" s="197"/>
    </row>
    <row r="9303" spans="6:12">
      <c r="F9303" s="198"/>
      <c r="G9303" s="196"/>
      <c r="H9303" s="196"/>
      <c r="I9303" s="196"/>
      <c r="J9303" s="196"/>
      <c r="K9303" s="196"/>
      <c r="L9303" s="197"/>
    </row>
    <row r="9304" spans="6:12">
      <c r="F9304" s="198"/>
      <c r="G9304" s="196"/>
      <c r="H9304" s="196"/>
      <c r="I9304" s="196"/>
      <c r="J9304" s="196"/>
      <c r="K9304" s="196"/>
      <c r="L9304" s="197"/>
    </row>
    <row r="9305" spans="6:12">
      <c r="F9305" s="198"/>
      <c r="G9305" s="196"/>
      <c r="H9305" s="196"/>
      <c r="I9305" s="196"/>
      <c r="J9305" s="196"/>
      <c r="K9305" s="196"/>
      <c r="L9305" s="197"/>
    </row>
    <row r="9306" spans="6:12">
      <c r="F9306" s="198"/>
      <c r="G9306" s="196"/>
      <c r="H9306" s="196"/>
      <c r="I9306" s="196"/>
      <c r="J9306" s="196"/>
      <c r="K9306" s="196"/>
      <c r="L9306" s="197"/>
    </row>
    <row r="9307" spans="6:12">
      <c r="F9307" s="198"/>
      <c r="G9307" s="196"/>
      <c r="H9307" s="196"/>
      <c r="I9307" s="196"/>
      <c r="J9307" s="196"/>
      <c r="K9307" s="196"/>
      <c r="L9307" s="197"/>
    </row>
    <row r="9308" spans="6:12">
      <c r="F9308" s="198"/>
      <c r="G9308" s="196"/>
      <c r="H9308" s="196"/>
      <c r="I9308" s="196"/>
      <c r="J9308" s="196"/>
      <c r="K9308" s="196"/>
      <c r="L9308" s="197"/>
    </row>
    <row r="9309" spans="6:12">
      <c r="F9309" s="198"/>
      <c r="G9309" s="196"/>
      <c r="H9309" s="196"/>
      <c r="I9309" s="196"/>
      <c r="J9309" s="196"/>
      <c r="K9309" s="196"/>
      <c r="L9309" s="197"/>
    </row>
    <row r="9310" spans="6:12">
      <c r="F9310" s="198"/>
      <c r="G9310" s="196"/>
      <c r="H9310" s="196"/>
      <c r="I9310" s="196"/>
      <c r="J9310" s="196"/>
      <c r="K9310" s="196"/>
      <c r="L9310" s="197"/>
    </row>
    <row r="9311" spans="6:12">
      <c r="F9311" s="198"/>
      <c r="G9311" s="196"/>
      <c r="H9311" s="196"/>
      <c r="I9311" s="196"/>
      <c r="J9311" s="196"/>
      <c r="K9311" s="196"/>
      <c r="L9311" s="197"/>
    </row>
    <row r="9312" spans="6:12">
      <c r="F9312" s="198"/>
      <c r="G9312" s="196"/>
      <c r="H9312" s="196"/>
      <c r="I9312" s="196"/>
      <c r="J9312" s="196"/>
      <c r="K9312" s="196"/>
      <c r="L9312" s="197"/>
    </row>
    <row r="9313" spans="6:12">
      <c r="F9313" s="198"/>
      <c r="G9313" s="196"/>
      <c r="H9313" s="196"/>
      <c r="I9313" s="196"/>
      <c r="J9313" s="196"/>
      <c r="K9313" s="196"/>
      <c r="L9313" s="197"/>
    </row>
    <row r="9314" spans="6:12">
      <c r="F9314" s="198"/>
      <c r="G9314" s="196"/>
      <c r="H9314" s="196"/>
      <c r="I9314" s="196"/>
      <c r="J9314" s="196"/>
      <c r="K9314" s="196"/>
      <c r="L9314" s="197"/>
    </row>
    <row r="9315" spans="6:12">
      <c r="F9315" s="198"/>
      <c r="G9315" s="196"/>
      <c r="H9315" s="196"/>
      <c r="I9315" s="196"/>
      <c r="J9315" s="196"/>
      <c r="K9315" s="196"/>
      <c r="L9315" s="197"/>
    </row>
    <row r="9316" spans="6:12">
      <c r="F9316" s="198"/>
      <c r="G9316" s="196"/>
      <c r="H9316" s="196"/>
      <c r="I9316" s="196"/>
      <c r="J9316" s="196"/>
      <c r="K9316" s="196"/>
      <c r="L9316" s="197"/>
    </row>
    <row r="9317" spans="6:12">
      <c r="F9317" s="198"/>
      <c r="G9317" s="196"/>
      <c r="H9317" s="196"/>
      <c r="I9317" s="196"/>
      <c r="J9317" s="196"/>
      <c r="K9317" s="196"/>
      <c r="L9317" s="197"/>
    </row>
    <row r="9318" spans="6:12">
      <c r="F9318" s="198"/>
      <c r="G9318" s="196"/>
      <c r="H9318" s="196"/>
      <c r="I9318" s="196"/>
      <c r="J9318" s="196"/>
      <c r="K9318" s="196"/>
      <c r="L9318" s="197"/>
    </row>
    <row r="9319" spans="6:12">
      <c r="F9319" s="198"/>
      <c r="G9319" s="196"/>
      <c r="H9319" s="196"/>
      <c r="I9319" s="196"/>
      <c r="J9319" s="196"/>
      <c r="K9319" s="196"/>
      <c r="L9319" s="197"/>
    </row>
    <row r="9320" spans="6:12">
      <c r="F9320" s="198"/>
      <c r="G9320" s="196"/>
      <c r="H9320" s="196"/>
      <c r="I9320" s="196"/>
      <c r="J9320" s="196"/>
      <c r="K9320" s="196"/>
      <c r="L9320" s="197"/>
    </row>
    <row r="9321" spans="6:12">
      <c r="F9321" s="198"/>
      <c r="G9321" s="196"/>
      <c r="H9321" s="196"/>
      <c r="I9321" s="196"/>
      <c r="J9321" s="196"/>
      <c r="K9321" s="196"/>
      <c r="L9321" s="197"/>
    </row>
    <row r="9322" spans="6:12">
      <c r="F9322" s="198"/>
      <c r="G9322" s="196"/>
      <c r="H9322" s="196"/>
      <c r="I9322" s="196"/>
      <c r="J9322" s="196"/>
      <c r="K9322" s="196"/>
      <c r="L9322" s="197"/>
    </row>
    <row r="9323" spans="6:12">
      <c r="F9323" s="198"/>
      <c r="G9323" s="196"/>
      <c r="H9323" s="196"/>
      <c r="I9323" s="196"/>
      <c r="J9323" s="196"/>
      <c r="K9323" s="196"/>
      <c r="L9323" s="197"/>
    </row>
    <row r="9324" spans="6:12">
      <c r="F9324" s="198"/>
      <c r="G9324" s="196"/>
      <c r="H9324" s="196"/>
      <c r="I9324" s="196"/>
      <c r="J9324" s="196"/>
      <c r="K9324" s="196"/>
      <c r="L9324" s="197"/>
    </row>
    <row r="9325" spans="6:12">
      <c r="F9325" s="198"/>
      <c r="G9325" s="196"/>
      <c r="H9325" s="196"/>
      <c r="I9325" s="196"/>
      <c r="J9325" s="196"/>
      <c r="K9325" s="196"/>
      <c r="L9325" s="197"/>
    </row>
    <row r="9326" spans="6:12">
      <c r="F9326" s="198"/>
      <c r="G9326" s="196"/>
      <c r="H9326" s="196"/>
      <c r="I9326" s="196"/>
      <c r="J9326" s="196"/>
      <c r="K9326" s="196"/>
      <c r="L9326" s="197"/>
    </row>
    <row r="9327" spans="6:12">
      <c r="F9327" s="198"/>
      <c r="G9327" s="196"/>
      <c r="H9327" s="196"/>
      <c r="I9327" s="196"/>
      <c r="J9327" s="196"/>
      <c r="K9327" s="196"/>
      <c r="L9327" s="197"/>
    </row>
    <row r="9328" spans="6:12">
      <c r="F9328" s="198"/>
      <c r="G9328" s="196"/>
      <c r="H9328" s="196"/>
      <c r="I9328" s="196"/>
      <c r="J9328" s="196"/>
      <c r="K9328" s="196"/>
      <c r="L9328" s="197"/>
    </row>
    <row r="9329" spans="6:12">
      <c r="F9329" s="198"/>
      <c r="G9329" s="196"/>
      <c r="H9329" s="196"/>
      <c r="I9329" s="196"/>
      <c r="J9329" s="196"/>
      <c r="K9329" s="196"/>
      <c r="L9329" s="197"/>
    </row>
    <row r="9330" spans="6:12">
      <c r="F9330" s="198"/>
      <c r="G9330" s="196"/>
      <c r="H9330" s="196"/>
      <c r="I9330" s="196"/>
      <c r="J9330" s="196"/>
      <c r="K9330" s="196"/>
      <c r="L9330" s="197"/>
    </row>
    <row r="9331" spans="6:12">
      <c r="F9331" s="198"/>
      <c r="G9331" s="196"/>
      <c r="H9331" s="196"/>
      <c r="I9331" s="196"/>
      <c r="J9331" s="196"/>
      <c r="K9331" s="196"/>
      <c r="L9331" s="197"/>
    </row>
    <row r="9332" spans="6:12">
      <c r="F9332" s="198"/>
      <c r="G9332" s="196"/>
      <c r="H9332" s="196"/>
      <c r="I9332" s="196"/>
      <c r="J9332" s="196"/>
      <c r="K9332" s="196"/>
      <c r="L9332" s="197"/>
    </row>
    <row r="9333" spans="6:12">
      <c r="F9333" s="198"/>
      <c r="G9333" s="196"/>
      <c r="H9333" s="196"/>
      <c r="I9333" s="196"/>
      <c r="J9333" s="196"/>
      <c r="K9333" s="196"/>
      <c r="L9333" s="197"/>
    </row>
    <row r="9334" spans="6:12">
      <c r="F9334" s="198"/>
      <c r="G9334" s="196"/>
      <c r="H9334" s="196"/>
      <c r="I9334" s="196"/>
      <c r="J9334" s="196"/>
      <c r="K9334" s="196"/>
      <c r="L9334" s="197"/>
    </row>
    <row r="9335" spans="6:12">
      <c r="F9335" s="198"/>
      <c r="G9335" s="196"/>
      <c r="H9335" s="196"/>
      <c r="I9335" s="196"/>
      <c r="J9335" s="196"/>
      <c r="K9335" s="196"/>
      <c r="L9335" s="197"/>
    </row>
    <row r="9336" spans="6:12">
      <c r="F9336" s="198"/>
      <c r="G9336" s="196"/>
      <c r="H9336" s="196"/>
      <c r="I9336" s="196"/>
      <c r="J9336" s="196"/>
      <c r="K9336" s="196"/>
      <c r="L9336" s="197"/>
    </row>
    <row r="9337" spans="6:12">
      <c r="F9337" s="198"/>
      <c r="G9337" s="196"/>
      <c r="H9337" s="196"/>
      <c r="I9337" s="196"/>
      <c r="J9337" s="196"/>
      <c r="K9337" s="196"/>
      <c r="L9337" s="197"/>
    </row>
    <row r="9338" spans="6:12">
      <c r="F9338" s="198"/>
      <c r="G9338" s="196"/>
      <c r="H9338" s="196"/>
      <c r="I9338" s="196"/>
      <c r="J9338" s="196"/>
      <c r="K9338" s="196"/>
      <c r="L9338" s="197"/>
    </row>
    <row r="9339" spans="6:12">
      <c r="F9339" s="198"/>
      <c r="G9339" s="196"/>
      <c r="H9339" s="196"/>
      <c r="I9339" s="196"/>
      <c r="J9339" s="196"/>
      <c r="K9339" s="196"/>
      <c r="L9339" s="197"/>
    </row>
    <row r="9340" spans="6:12">
      <c r="F9340" s="198"/>
      <c r="G9340" s="196"/>
      <c r="H9340" s="196"/>
      <c r="I9340" s="196"/>
      <c r="J9340" s="196"/>
      <c r="K9340" s="196"/>
      <c r="L9340" s="197"/>
    </row>
    <row r="9341" spans="6:12">
      <c r="F9341" s="198"/>
      <c r="G9341" s="196"/>
      <c r="H9341" s="196"/>
      <c r="I9341" s="196"/>
      <c r="J9341" s="196"/>
      <c r="K9341" s="196"/>
      <c r="L9341" s="197"/>
    </row>
    <row r="9342" spans="6:12">
      <c r="F9342" s="198"/>
      <c r="G9342" s="196"/>
      <c r="H9342" s="196"/>
      <c r="I9342" s="196"/>
      <c r="J9342" s="196"/>
      <c r="K9342" s="196"/>
      <c r="L9342" s="197"/>
    </row>
    <row r="9343" spans="6:12">
      <c r="F9343" s="198"/>
      <c r="G9343" s="196"/>
      <c r="H9343" s="196"/>
      <c r="I9343" s="196"/>
      <c r="J9343" s="196"/>
      <c r="K9343" s="196"/>
      <c r="L9343" s="197"/>
    </row>
    <row r="9344" spans="6:12">
      <c r="F9344" s="198"/>
      <c r="G9344" s="196"/>
      <c r="H9344" s="196"/>
      <c r="I9344" s="196"/>
      <c r="J9344" s="196"/>
      <c r="K9344" s="196"/>
      <c r="L9344" s="197"/>
    </row>
    <row r="9345" spans="6:12">
      <c r="F9345" s="198"/>
      <c r="G9345" s="196"/>
      <c r="H9345" s="196"/>
      <c r="I9345" s="196"/>
      <c r="J9345" s="196"/>
      <c r="K9345" s="196"/>
      <c r="L9345" s="197"/>
    </row>
    <row r="9346" spans="6:12">
      <c r="F9346" s="198"/>
      <c r="G9346" s="196"/>
      <c r="H9346" s="196"/>
      <c r="I9346" s="196"/>
      <c r="J9346" s="196"/>
      <c r="K9346" s="196"/>
      <c r="L9346" s="197"/>
    </row>
    <row r="9347" spans="6:12">
      <c r="F9347" s="198"/>
      <c r="G9347" s="196"/>
      <c r="H9347" s="196"/>
      <c r="I9347" s="196"/>
      <c r="J9347" s="196"/>
      <c r="K9347" s="196"/>
      <c r="L9347" s="197"/>
    </row>
    <row r="9348" spans="6:12">
      <c r="F9348" s="198"/>
      <c r="G9348" s="196"/>
      <c r="H9348" s="196"/>
      <c r="I9348" s="196"/>
      <c r="J9348" s="196"/>
      <c r="K9348" s="196"/>
      <c r="L9348" s="197"/>
    </row>
    <row r="9349" spans="6:12">
      <c r="F9349" s="198"/>
      <c r="G9349" s="196"/>
      <c r="H9349" s="196"/>
      <c r="I9349" s="196"/>
      <c r="J9349" s="196"/>
      <c r="K9349" s="196"/>
      <c r="L9349" s="197"/>
    </row>
    <row r="9350" spans="6:12">
      <c r="F9350" s="198"/>
      <c r="G9350" s="196"/>
      <c r="H9350" s="196"/>
      <c r="I9350" s="196"/>
      <c r="J9350" s="196"/>
      <c r="K9350" s="196"/>
      <c r="L9350" s="197"/>
    </row>
    <row r="9351" spans="6:12">
      <c r="F9351" s="198"/>
      <c r="G9351" s="196"/>
      <c r="H9351" s="196"/>
      <c r="I9351" s="196"/>
      <c r="J9351" s="196"/>
      <c r="K9351" s="196"/>
      <c r="L9351" s="197"/>
    </row>
    <row r="9352" spans="6:12">
      <c r="F9352" s="198"/>
      <c r="G9352" s="196"/>
      <c r="H9352" s="196"/>
      <c r="I9352" s="196"/>
      <c r="J9352" s="196"/>
      <c r="K9352" s="196"/>
      <c r="L9352" s="197"/>
    </row>
    <row r="9353" spans="6:12">
      <c r="F9353" s="198"/>
      <c r="G9353" s="196"/>
      <c r="H9353" s="196"/>
      <c r="I9353" s="196"/>
      <c r="J9353" s="196"/>
      <c r="K9353" s="196"/>
      <c r="L9353" s="197"/>
    </row>
    <row r="9354" spans="6:12">
      <c r="F9354" s="198"/>
      <c r="G9354" s="196"/>
      <c r="H9354" s="196"/>
      <c r="I9354" s="196"/>
      <c r="J9354" s="196"/>
      <c r="K9354" s="196"/>
      <c r="L9354" s="197"/>
    </row>
    <row r="9355" spans="6:12">
      <c r="F9355" s="198"/>
      <c r="G9355" s="196"/>
      <c r="H9355" s="196"/>
      <c r="I9355" s="196"/>
      <c r="J9355" s="196"/>
      <c r="K9355" s="196"/>
      <c r="L9355" s="197"/>
    </row>
    <row r="9356" spans="6:12">
      <c r="F9356" s="198"/>
      <c r="G9356" s="196"/>
      <c r="H9356" s="196"/>
      <c r="I9356" s="196"/>
      <c r="J9356" s="196"/>
      <c r="K9356" s="196"/>
      <c r="L9356" s="197"/>
    </row>
    <row r="9357" spans="6:12">
      <c r="F9357" s="198"/>
      <c r="G9357" s="196"/>
      <c r="H9357" s="196"/>
      <c r="I9357" s="196"/>
      <c r="J9357" s="196"/>
      <c r="K9357" s="196"/>
      <c r="L9357" s="197"/>
    </row>
    <row r="9358" spans="6:12">
      <c r="F9358" s="198"/>
      <c r="G9358" s="196"/>
      <c r="H9358" s="196"/>
      <c r="I9358" s="196"/>
      <c r="J9358" s="196"/>
      <c r="K9358" s="196"/>
      <c r="L9358" s="197"/>
    </row>
    <row r="9359" spans="6:12">
      <c r="F9359" s="198"/>
      <c r="G9359" s="196"/>
      <c r="H9359" s="196"/>
      <c r="I9359" s="196"/>
      <c r="J9359" s="196"/>
      <c r="K9359" s="196"/>
      <c r="L9359" s="197"/>
    </row>
    <row r="9360" spans="6:12">
      <c r="F9360" s="198"/>
      <c r="G9360" s="196"/>
      <c r="H9360" s="196"/>
      <c r="I9360" s="196"/>
      <c r="J9360" s="196"/>
      <c r="K9360" s="196"/>
      <c r="L9360" s="197"/>
    </row>
    <row r="9361" spans="6:12">
      <c r="F9361" s="198"/>
      <c r="G9361" s="196"/>
      <c r="H9361" s="196"/>
      <c r="I9361" s="196"/>
      <c r="J9361" s="196"/>
      <c r="K9361" s="196"/>
      <c r="L9361" s="197"/>
    </row>
    <row r="9362" spans="6:12">
      <c r="F9362" s="198"/>
      <c r="G9362" s="196"/>
      <c r="H9362" s="196"/>
      <c r="I9362" s="196"/>
      <c r="J9362" s="196"/>
      <c r="K9362" s="196"/>
      <c r="L9362" s="197"/>
    </row>
    <row r="9363" spans="6:12">
      <c r="F9363" s="198"/>
      <c r="G9363" s="196"/>
      <c r="H9363" s="196"/>
      <c r="I9363" s="196"/>
      <c r="J9363" s="196"/>
      <c r="K9363" s="196"/>
      <c r="L9363" s="197"/>
    </row>
    <row r="9364" spans="6:12">
      <c r="F9364" s="198"/>
      <c r="G9364" s="196"/>
      <c r="H9364" s="196"/>
      <c r="I9364" s="196"/>
      <c r="J9364" s="196"/>
      <c r="K9364" s="196"/>
      <c r="L9364" s="197"/>
    </row>
    <row r="9365" spans="6:12">
      <c r="F9365" s="198"/>
      <c r="G9365" s="196"/>
      <c r="H9365" s="196"/>
      <c r="I9365" s="196"/>
      <c r="J9365" s="196"/>
      <c r="K9365" s="196"/>
      <c r="L9365" s="197"/>
    </row>
    <row r="9366" spans="6:12">
      <c r="F9366" s="198"/>
      <c r="G9366" s="196"/>
      <c r="H9366" s="196"/>
      <c r="I9366" s="196"/>
      <c r="J9366" s="196"/>
      <c r="K9366" s="196"/>
      <c r="L9366" s="197"/>
    </row>
    <row r="9367" spans="6:12">
      <c r="F9367" s="198"/>
      <c r="G9367" s="196"/>
      <c r="H9367" s="196"/>
      <c r="I9367" s="196"/>
      <c r="J9367" s="196"/>
      <c r="K9367" s="196"/>
      <c r="L9367" s="197"/>
    </row>
    <row r="9368" spans="6:12">
      <c r="F9368" s="198"/>
      <c r="G9368" s="196"/>
      <c r="H9368" s="196"/>
      <c r="I9368" s="196"/>
      <c r="J9368" s="196"/>
      <c r="K9368" s="196"/>
      <c r="L9368" s="197"/>
    </row>
    <row r="9369" spans="6:12">
      <c r="F9369" s="198"/>
      <c r="G9369" s="196"/>
      <c r="H9369" s="196"/>
      <c r="I9369" s="196"/>
      <c r="J9369" s="196"/>
      <c r="K9369" s="196"/>
      <c r="L9369" s="197"/>
    </row>
    <row r="9370" spans="6:12">
      <c r="F9370" s="198"/>
      <c r="G9370" s="196"/>
      <c r="H9370" s="196"/>
      <c r="I9370" s="196"/>
      <c r="J9370" s="196"/>
      <c r="K9370" s="196"/>
      <c r="L9370" s="197"/>
    </row>
    <row r="9371" spans="6:12">
      <c r="F9371" s="198"/>
      <c r="G9371" s="196"/>
      <c r="H9371" s="196"/>
      <c r="I9371" s="196"/>
      <c r="J9371" s="196"/>
      <c r="K9371" s="196"/>
      <c r="L9371" s="197"/>
    </row>
    <row r="9372" spans="6:12">
      <c r="F9372" s="198"/>
      <c r="G9372" s="196"/>
      <c r="H9372" s="196"/>
      <c r="I9372" s="196"/>
      <c r="J9372" s="196"/>
      <c r="K9372" s="196"/>
      <c r="L9372" s="197"/>
    </row>
    <row r="9373" spans="6:12">
      <c r="F9373" s="198"/>
      <c r="G9373" s="196"/>
      <c r="H9373" s="196"/>
      <c r="I9373" s="196"/>
      <c r="J9373" s="196"/>
      <c r="K9373" s="196"/>
      <c r="L9373" s="197"/>
    </row>
    <row r="9374" spans="6:12">
      <c r="F9374" s="198"/>
      <c r="G9374" s="196"/>
      <c r="H9374" s="196"/>
      <c r="I9374" s="196"/>
      <c r="J9374" s="196"/>
      <c r="K9374" s="196"/>
      <c r="L9374" s="197"/>
    </row>
    <row r="9375" spans="6:12">
      <c r="F9375" s="198"/>
      <c r="G9375" s="196"/>
      <c r="H9375" s="196"/>
      <c r="I9375" s="196"/>
      <c r="J9375" s="196"/>
      <c r="K9375" s="196"/>
      <c r="L9375" s="197"/>
    </row>
    <row r="9376" spans="6:12">
      <c r="F9376" s="198"/>
      <c r="G9376" s="196"/>
      <c r="H9376" s="196"/>
      <c r="I9376" s="196"/>
      <c r="J9376" s="196"/>
      <c r="K9376" s="196"/>
      <c r="L9376" s="197"/>
    </row>
    <row r="9377" spans="6:12">
      <c r="F9377" s="198"/>
      <c r="G9377" s="196"/>
      <c r="H9377" s="196"/>
      <c r="I9377" s="196"/>
      <c r="J9377" s="196"/>
      <c r="K9377" s="196"/>
      <c r="L9377" s="197"/>
    </row>
    <row r="9378" spans="6:12">
      <c r="F9378" s="198"/>
      <c r="G9378" s="196"/>
      <c r="H9378" s="196"/>
      <c r="I9378" s="196"/>
      <c r="J9378" s="196"/>
      <c r="K9378" s="196"/>
      <c r="L9378" s="197"/>
    </row>
    <row r="9379" spans="6:12">
      <c r="F9379" s="198"/>
      <c r="G9379" s="196"/>
      <c r="H9379" s="196"/>
      <c r="I9379" s="196"/>
      <c r="J9379" s="196"/>
      <c r="K9379" s="196"/>
      <c r="L9379" s="197"/>
    </row>
    <row r="9380" spans="6:12">
      <c r="F9380" s="198"/>
      <c r="G9380" s="196"/>
      <c r="H9380" s="196"/>
      <c r="I9380" s="196"/>
      <c r="J9380" s="196"/>
      <c r="K9380" s="196"/>
      <c r="L9380" s="197"/>
    </row>
    <row r="9381" spans="6:12">
      <c r="F9381" s="198"/>
      <c r="G9381" s="196"/>
      <c r="H9381" s="196"/>
      <c r="I9381" s="196"/>
      <c r="J9381" s="196"/>
      <c r="K9381" s="196"/>
      <c r="L9381" s="197"/>
    </row>
    <row r="9382" spans="6:12">
      <c r="F9382" s="198"/>
      <c r="G9382" s="196"/>
      <c r="H9382" s="196"/>
      <c r="I9382" s="196"/>
      <c r="J9382" s="196"/>
      <c r="K9382" s="196"/>
      <c r="L9382" s="197"/>
    </row>
    <row r="9383" spans="6:12">
      <c r="F9383" s="198"/>
      <c r="G9383" s="196"/>
      <c r="H9383" s="196"/>
      <c r="I9383" s="196"/>
      <c r="J9383" s="196"/>
      <c r="K9383" s="196"/>
      <c r="L9383" s="197"/>
    </row>
    <row r="9384" spans="6:12">
      <c r="F9384" s="198"/>
      <c r="G9384" s="196"/>
      <c r="H9384" s="196"/>
      <c r="I9384" s="196"/>
      <c r="J9384" s="196"/>
      <c r="K9384" s="196"/>
      <c r="L9384" s="197"/>
    </row>
    <row r="9385" spans="6:12">
      <c r="F9385" s="198"/>
      <c r="G9385" s="196"/>
      <c r="H9385" s="196"/>
      <c r="I9385" s="196"/>
      <c r="J9385" s="196"/>
      <c r="K9385" s="196"/>
      <c r="L9385" s="197"/>
    </row>
    <row r="9386" spans="6:12">
      <c r="F9386" s="198"/>
      <c r="G9386" s="196"/>
      <c r="H9386" s="196"/>
      <c r="I9386" s="196"/>
      <c r="J9386" s="196"/>
      <c r="K9386" s="196"/>
      <c r="L9386" s="197"/>
    </row>
    <row r="9387" spans="6:12">
      <c r="F9387" s="198"/>
      <c r="G9387" s="196"/>
      <c r="H9387" s="196"/>
      <c r="I9387" s="196"/>
      <c r="J9387" s="196"/>
      <c r="K9387" s="196"/>
      <c r="L9387" s="197"/>
    </row>
    <row r="9388" spans="6:12">
      <c r="F9388" s="198"/>
      <c r="G9388" s="196"/>
      <c r="H9388" s="196"/>
      <c r="I9388" s="196"/>
      <c r="J9388" s="196"/>
      <c r="K9388" s="196"/>
      <c r="L9388" s="197"/>
    </row>
    <row r="9389" spans="6:12">
      <c r="F9389" s="198"/>
      <c r="G9389" s="196"/>
      <c r="H9389" s="196"/>
      <c r="I9389" s="196"/>
      <c r="J9389" s="196"/>
      <c r="K9389" s="196"/>
      <c r="L9389" s="197"/>
    </row>
    <row r="9390" spans="6:12">
      <c r="F9390" s="198"/>
      <c r="G9390" s="196"/>
      <c r="H9390" s="196"/>
      <c r="I9390" s="196"/>
      <c r="J9390" s="196"/>
      <c r="K9390" s="196"/>
      <c r="L9390" s="197"/>
    </row>
    <row r="9391" spans="6:12">
      <c r="F9391" s="198"/>
      <c r="G9391" s="196"/>
      <c r="H9391" s="196"/>
      <c r="I9391" s="196"/>
      <c r="J9391" s="196"/>
      <c r="K9391" s="196"/>
      <c r="L9391" s="197"/>
    </row>
    <row r="9392" spans="6:12">
      <c r="F9392" s="198"/>
      <c r="G9392" s="196"/>
      <c r="H9392" s="196"/>
      <c r="I9392" s="196"/>
      <c r="J9392" s="196"/>
      <c r="K9392" s="196"/>
      <c r="L9392" s="197"/>
    </row>
    <row r="9393" spans="6:12">
      <c r="F9393" s="198"/>
      <c r="G9393" s="196"/>
      <c r="H9393" s="196"/>
      <c r="I9393" s="196"/>
      <c r="J9393" s="196"/>
      <c r="K9393" s="196"/>
      <c r="L9393" s="197"/>
    </row>
    <row r="9394" spans="6:12">
      <c r="F9394" s="198"/>
      <c r="G9394" s="196"/>
      <c r="H9394" s="196"/>
      <c r="I9394" s="196"/>
      <c r="J9394" s="196"/>
      <c r="K9394" s="196"/>
      <c r="L9394" s="197"/>
    </row>
    <row r="9395" spans="6:12">
      <c r="F9395" s="198"/>
      <c r="G9395" s="196"/>
      <c r="H9395" s="196"/>
      <c r="I9395" s="196"/>
      <c r="J9395" s="196"/>
      <c r="K9395" s="196"/>
      <c r="L9395" s="197"/>
    </row>
    <row r="9396" spans="6:12">
      <c r="F9396" s="198"/>
      <c r="G9396" s="196"/>
      <c r="H9396" s="196"/>
      <c r="I9396" s="196"/>
      <c r="J9396" s="196"/>
      <c r="K9396" s="196"/>
      <c r="L9396" s="197"/>
    </row>
    <row r="9397" spans="6:12">
      <c r="F9397" s="198"/>
      <c r="G9397" s="196"/>
      <c r="H9397" s="196"/>
      <c r="I9397" s="196"/>
      <c r="J9397" s="196"/>
      <c r="K9397" s="196"/>
      <c r="L9397" s="197"/>
    </row>
    <row r="9398" spans="6:12">
      <c r="F9398" s="198"/>
      <c r="G9398" s="196"/>
      <c r="H9398" s="196"/>
      <c r="I9398" s="196"/>
      <c r="J9398" s="196"/>
      <c r="K9398" s="196"/>
      <c r="L9398" s="197"/>
    </row>
    <row r="9399" spans="6:12">
      <c r="F9399" s="198"/>
      <c r="G9399" s="196"/>
      <c r="H9399" s="196"/>
      <c r="I9399" s="196"/>
      <c r="J9399" s="196"/>
      <c r="K9399" s="196"/>
      <c r="L9399" s="197"/>
    </row>
    <row r="9400" spans="6:12">
      <c r="F9400" s="198"/>
      <c r="G9400" s="196"/>
      <c r="H9400" s="196"/>
      <c r="I9400" s="196"/>
      <c r="J9400" s="196"/>
      <c r="K9400" s="196"/>
      <c r="L9400" s="197"/>
    </row>
    <row r="9401" spans="6:12">
      <c r="F9401" s="198"/>
      <c r="G9401" s="196"/>
      <c r="H9401" s="196"/>
      <c r="I9401" s="196"/>
      <c r="J9401" s="196"/>
      <c r="K9401" s="196"/>
      <c r="L9401" s="197"/>
    </row>
    <row r="9402" spans="6:12">
      <c r="F9402" s="198"/>
      <c r="G9402" s="196"/>
      <c r="H9402" s="196"/>
      <c r="I9402" s="196"/>
      <c r="J9402" s="196"/>
      <c r="K9402" s="196"/>
      <c r="L9402" s="197"/>
    </row>
    <row r="9403" spans="6:12">
      <c r="F9403" s="198"/>
      <c r="G9403" s="196"/>
      <c r="H9403" s="196"/>
      <c r="I9403" s="196"/>
      <c r="J9403" s="196"/>
      <c r="K9403" s="196"/>
      <c r="L9403" s="197"/>
    </row>
    <row r="9404" spans="6:12">
      <c r="F9404" s="198"/>
      <c r="G9404" s="196"/>
      <c r="H9404" s="196"/>
      <c r="I9404" s="196"/>
      <c r="J9404" s="196"/>
      <c r="K9404" s="196"/>
      <c r="L9404" s="197"/>
    </row>
    <row r="9405" spans="6:12">
      <c r="F9405" s="198"/>
      <c r="G9405" s="196"/>
      <c r="H9405" s="196"/>
      <c r="I9405" s="196"/>
      <c r="J9405" s="196"/>
      <c r="K9405" s="196"/>
      <c r="L9405" s="197"/>
    </row>
    <row r="9406" spans="6:12">
      <c r="F9406" s="198"/>
      <c r="G9406" s="196"/>
      <c r="H9406" s="196"/>
      <c r="I9406" s="196"/>
      <c r="J9406" s="196"/>
      <c r="K9406" s="196"/>
      <c r="L9406" s="197"/>
    </row>
    <row r="9407" spans="6:12">
      <c r="F9407" s="198"/>
      <c r="G9407" s="196"/>
      <c r="H9407" s="196"/>
      <c r="I9407" s="196"/>
      <c r="J9407" s="196"/>
      <c r="K9407" s="196"/>
      <c r="L9407" s="197"/>
    </row>
    <row r="9408" spans="6:12">
      <c r="F9408" s="198"/>
      <c r="G9408" s="196"/>
      <c r="H9408" s="196"/>
      <c r="I9408" s="196"/>
      <c r="J9408" s="196"/>
      <c r="K9408" s="196"/>
      <c r="L9408" s="197"/>
    </row>
    <row r="9409" spans="6:12">
      <c r="F9409" s="198"/>
      <c r="G9409" s="196"/>
      <c r="H9409" s="196"/>
      <c r="I9409" s="196"/>
      <c r="J9409" s="196"/>
      <c r="K9409" s="196"/>
      <c r="L9409" s="197"/>
    </row>
    <row r="9410" spans="6:12">
      <c r="F9410" s="198"/>
      <c r="G9410" s="196"/>
      <c r="H9410" s="196"/>
      <c r="I9410" s="196"/>
      <c r="J9410" s="196"/>
      <c r="K9410" s="196"/>
      <c r="L9410" s="197"/>
    </row>
    <row r="9411" spans="6:12">
      <c r="F9411" s="198"/>
      <c r="G9411" s="196"/>
      <c r="H9411" s="196"/>
      <c r="I9411" s="196"/>
      <c r="J9411" s="196"/>
      <c r="K9411" s="196"/>
      <c r="L9411" s="197"/>
    </row>
    <row r="9412" spans="6:12">
      <c r="F9412" s="198"/>
      <c r="G9412" s="196"/>
      <c r="H9412" s="196"/>
      <c r="I9412" s="196"/>
      <c r="J9412" s="196"/>
      <c r="K9412" s="196"/>
      <c r="L9412" s="197"/>
    </row>
    <row r="9413" spans="6:12">
      <c r="F9413" s="198"/>
      <c r="G9413" s="196"/>
      <c r="H9413" s="196"/>
      <c r="I9413" s="196"/>
      <c r="J9413" s="196"/>
      <c r="K9413" s="196"/>
      <c r="L9413" s="197"/>
    </row>
    <row r="9414" spans="6:12">
      <c r="F9414" s="198"/>
      <c r="G9414" s="196"/>
      <c r="H9414" s="196"/>
      <c r="I9414" s="196"/>
      <c r="J9414" s="196"/>
      <c r="K9414" s="196"/>
      <c r="L9414" s="197"/>
    </row>
    <row r="9415" spans="6:12">
      <c r="F9415" s="198"/>
      <c r="G9415" s="196"/>
      <c r="H9415" s="196"/>
      <c r="I9415" s="196"/>
      <c r="J9415" s="196"/>
      <c r="K9415" s="196"/>
      <c r="L9415" s="197"/>
    </row>
    <row r="9416" spans="6:12">
      <c r="F9416" s="198"/>
      <c r="G9416" s="196"/>
      <c r="H9416" s="196"/>
      <c r="I9416" s="196"/>
      <c r="J9416" s="196"/>
      <c r="K9416" s="196"/>
      <c r="L9416" s="197"/>
    </row>
    <row r="9417" spans="6:12">
      <c r="F9417" s="198"/>
      <c r="G9417" s="196"/>
      <c r="H9417" s="196"/>
      <c r="I9417" s="196"/>
      <c r="J9417" s="196"/>
      <c r="K9417" s="196"/>
      <c r="L9417" s="197"/>
    </row>
    <row r="9418" spans="6:12">
      <c r="F9418" s="198"/>
      <c r="G9418" s="196"/>
      <c r="H9418" s="196"/>
      <c r="I9418" s="196"/>
      <c r="J9418" s="196"/>
      <c r="K9418" s="196"/>
      <c r="L9418" s="197"/>
    </row>
    <row r="9419" spans="6:12">
      <c r="F9419" s="198"/>
      <c r="G9419" s="196"/>
      <c r="H9419" s="196"/>
      <c r="I9419" s="196"/>
      <c r="J9419" s="196"/>
      <c r="K9419" s="196"/>
      <c r="L9419" s="197"/>
    </row>
    <row r="9420" spans="6:12">
      <c r="F9420" s="198"/>
      <c r="G9420" s="196"/>
      <c r="H9420" s="196"/>
      <c r="I9420" s="196"/>
      <c r="J9420" s="196"/>
      <c r="K9420" s="196"/>
      <c r="L9420" s="197"/>
    </row>
    <row r="9421" spans="6:12">
      <c r="F9421" s="198"/>
      <c r="G9421" s="196"/>
      <c r="H9421" s="196"/>
      <c r="I9421" s="196"/>
      <c r="J9421" s="196"/>
      <c r="K9421" s="196"/>
      <c r="L9421" s="197"/>
    </row>
    <row r="9422" spans="6:12">
      <c r="F9422" s="198"/>
      <c r="G9422" s="196"/>
      <c r="H9422" s="196"/>
      <c r="I9422" s="196"/>
      <c r="J9422" s="196"/>
      <c r="K9422" s="196"/>
      <c r="L9422" s="197"/>
    </row>
    <row r="9423" spans="6:12">
      <c r="F9423" s="198"/>
      <c r="G9423" s="196"/>
      <c r="H9423" s="196"/>
      <c r="I9423" s="196"/>
      <c r="J9423" s="196"/>
      <c r="K9423" s="196"/>
      <c r="L9423" s="197"/>
    </row>
    <row r="9424" spans="6:12">
      <c r="F9424" s="198"/>
      <c r="G9424" s="196"/>
      <c r="H9424" s="196"/>
      <c r="I9424" s="196"/>
      <c r="J9424" s="196"/>
      <c r="K9424" s="196"/>
      <c r="L9424" s="197"/>
    </row>
    <row r="9425" spans="6:12">
      <c r="F9425" s="198"/>
      <c r="G9425" s="196"/>
      <c r="H9425" s="196"/>
      <c r="I9425" s="196"/>
      <c r="J9425" s="196"/>
      <c r="K9425" s="196"/>
      <c r="L9425" s="197"/>
    </row>
    <row r="9426" spans="6:12">
      <c r="F9426" s="198"/>
      <c r="G9426" s="196"/>
      <c r="H9426" s="196"/>
      <c r="I9426" s="196"/>
      <c r="J9426" s="196"/>
      <c r="K9426" s="196"/>
      <c r="L9426" s="197"/>
    </row>
    <row r="9427" spans="6:12">
      <c r="F9427" s="198"/>
      <c r="G9427" s="196"/>
      <c r="H9427" s="196"/>
      <c r="I9427" s="196"/>
      <c r="J9427" s="196"/>
      <c r="K9427" s="196"/>
      <c r="L9427" s="197"/>
    </row>
    <row r="9428" spans="6:12">
      <c r="F9428" s="198"/>
      <c r="G9428" s="196"/>
      <c r="H9428" s="196"/>
      <c r="I9428" s="196"/>
      <c r="J9428" s="196"/>
      <c r="K9428" s="196"/>
      <c r="L9428" s="197"/>
    </row>
    <row r="9429" spans="6:12">
      <c r="F9429" s="198"/>
      <c r="G9429" s="196"/>
      <c r="H9429" s="196"/>
      <c r="I9429" s="196"/>
      <c r="J9429" s="196"/>
      <c r="K9429" s="196"/>
      <c r="L9429" s="197"/>
    </row>
    <row r="9430" spans="6:12">
      <c r="F9430" s="198"/>
      <c r="G9430" s="196"/>
      <c r="H9430" s="196"/>
      <c r="I9430" s="196"/>
      <c r="J9430" s="196"/>
      <c r="K9430" s="196"/>
      <c r="L9430" s="197"/>
    </row>
    <row r="9431" spans="6:12">
      <c r="F9431" s="198"/>
      <c r="G9431" s="196"/>
      <c r="H9431" s="196"/>
      <c r="I9431" s="196"/>
      <c r="J9431" s="196"/>
      <c r="K9431" s="196"/>
      <c r="L9431" s="197"/>
    </row>
    <row r="9432" spans="6:12">
      <c r="F9432" s="198"/>
      <c r="G9432" s="196"/>
      <c r="H9432" s="196"/>
      <c r="I9432" s="196"/>
      <c r="J9432" s="196"/>
      <c r="K9432" s="196"/>
      <c r="L9432" s="197"/>
    </row>
    <row r="9433" spans="6:12">
      <c r="F9433" s="198"/>
      <c r="G9433" s="196"/>
      <c r="H9433" s="196"/>
      <c r="I9433" s="196"/>
      <c r="J9433" s="196"/>
      <c r="K9433" s="196"/>
      <c r="L9433" s="197"/>
    </row>
    <row r="9434" spans="6:12">
      <c r="F9434" s="198"/>
      <c r="G9434" s="196"/>
      <c r="H9434" s="196"/>
      <c r="I9434" s="196"/>
      <c r="J9434" s="196"/>
      <c r="K9434" s="196"/>
      <c r="L9434" s="197"/>
    </row>
    <row r="9435" spans="6:12">
      <c r="F9435" s="198"/>
      <c r="G9435" s="196"/>
      <c r="H9435" s="196"/>
      <c r="I9435" s="196"/>
      <c r="J9435" s="196"/>
      <c r="K9435" s="196"/>
      <c r="L9435" s="197"/>
    </row>
    <row r="9436" spans="6:12">
      <c r="F9436" s="198"/>
      <c r="G9436" s="196"/>
      <c r="H9436" s="196"/>
      <c r="I9436" s="196"/>
      <c r="J9436" s="196"/>
      <c r="K9436" s="196"/>
      <c r="L9436" s="197"/>
    </row>
    <row r="9437" spans="6:12">
      <c r="F9437" s="198"/>
      <c r="G9437" s="196"/>
      <c r="H9437" s="196"/>
      <c r="I9437" s="196"/>
      <c r="J9437" s="196"/>
      <c r="K9437" s="196"/>
      <c r="L9437" s="197"/>
    </row>
    <row r="9438" spans="6:12">
      <c r="F9438" s="198"/>
      <c r="G9438" s="196"/>
      <c r="H9438" s="196"/>
      <c r="I9438" s="196"/>
      <c r="J9438" s="196"/>
      <c r="K9438" s="196"/>
      <c r="L9438" s="197"/>
    </row>
    <row r="9439" spans="6:12">
      <c r="F9439" s="198"/>
      <c r="G9439" s="196"/>
      <c r="H9439" s="196"/>
      <c r="I9439" s="196"/>
      <c r="J9439" s="196"/>
      <c r="K9439" s="196"/>
      <c r="L9439" s="197"/>
    </row>
    <row r="9440" spans="6:12">
      <c r="F9440" s="198"/>
      <c r="G9440" s="196"/>
      <c r="H9440" s="196"/>
      <c r="I9440" s="196"/>
      <c r="J9440" s="196"/>
      <c r="K9440" s="196"/>
      <c r="L9440" s="197"/>
    </row>
    <row r="9441" spans="6:12">
      <c r="F9441" s="198"/>
      <c r="G9441" s="196"/>
      <c r="H9441" s="196"/>
      <c r="I9441" s="196"/>
      <c r="J9441" s="196"/>
      <c r="K9441" s="196"/>
      <c r="L9441" s="197"/>
    </row>
    <row r="9442" spans="6:12">
      <c r="F9442" s="198"/>
      <c r="G9442" s="196"/>
      <c r="H9442" s="196"/>
      <c r="I9442" s="196"/>
      <c r="J9442" s="196"/>
      <c r="K9442" s="196"/>
      <c r="L9442" s="197"/>
    </row>
    <row r="9443" spans="6:12">
      <c r="F9443" s="198"/>
      <c r="G9443" s="196"/>
      <c r="H9443" s="196"/>
      <c r="I9443" s="196"/>
      <c r="J9443" s="196"/>
      <c r="K9443" s="196"/>
      <c r="L9443" s="197"/>
    </row>
    <row r="9444" spans="6:12">
      <c r="F9444" s="198"/>
      <c r="G9444" s="196"/>
      <c r="H9444" s="196"/>
      <c r="I9444" s="196"/>
      <c r="J9444" s="196"/>
      <c r="K9444" s="196"/>
      <c r="L9444" s="197"/>
    </row>
    <row r="9445" spans="6:12">
      <c r="F9445" s="198"/>
      <c r="G9445" s="196"/>
      <c r="H9445" s="196"/>
      <c r="I9445" s="196"/>
      <c r="J9445" s="196"/>
      <c r="K9445" s="196"/>
      <c r="L9445" s="197"/>
    </row>
    <row r="9446" spans="6:12">
      <c r="F9446" s="198"/>
      <c r="G9446" s="196"/>
      <c r="H9446" s="196"/>
      <c r="I9446" s="196"/>
      <c r="J9446" s="196"/>
      <c r="K9446" s="196"/>
      <c r="L9446" s="197"/>
    </row>
    <row r="9447" spans="6:12">
      <c r="F9447" s="198"/>
      <c r="G9447" s="196"/>
      <c r="H9447" s="196"/>
      <c r="I9447" s="196"/>
      <c r="J9447" s="196"/>
      <c r="K9447" s="196"/>
      <c r="L9447" s="197"/>
    </row>
    <row r="9448" spans="6:12">
      <c r="F9448" s="198"/>
      <c r="G9448" s="196"/>
      <c r="H9448" s="196"/>
      <c r="I9448" s="196"/>
      <c r="J9448" s="196"/>
      <c r="K9448" s="196"/>
      <c r="L9448" s="197"/>
    </row>
    <row r="9449" spans="6:12">
      <c r="F9449" s="198"/>
      <c r="G9449" s="196"/>
      <c r="H9449" s="196"/>
      <c r="I9449" s="196"/>
      <c r="J9449" s="196"/>
      <c r="K9449" s="196"/>
      <c r="L9449" s="197"/>
    </row>
    <row r="9450" spans="6:12">
      <c r="F9450" s="198"/>
      <c r="G9450" s="196"/>
      <c r="H9450" s="196"/>
      <c r="I9450" s="196"/>
      <c r="J9450" s="196"/>
      <c r="K9450" s="196"/>
      <c r="L9450" s="197"/>
    </row>
    <row r="9451" spans="6:12">
      <c r="F9451" s="198"/>
      <c r="G9451" s="196"/>
      <c r="H9451" s="196"/>
      <c r="I9451" s="196"/>
      <c r="J9451" s="196"/>
      <c r="K9451" s="196"/>
      <c r="L9451" s="197"/>
    </row>
    <row r="9452" spans="6:12">
      <c r="F9452" s="198"/>
      <c r="G9452" s="196"/>
      <c r="H9452" s="196"/>
      <c r="I9452" s="196"/>
      <c r="J9452" s="196"/>
      <c r="K9452" s="196"/>
      <c r="L9452" s="197"/>
    </row>
    <row r="9453" spans="6:12">
      <c r="F9453" s="198"/>
      <c r="G9453" s="196"/>
      <c r="H9453" s="196"/>
      <c r="I9453" s="196"/>
      <c r="J9453" s="196"/>
      <c r="K9453" s="196"/>
      <c r="L9453" s="197"/>
    </row>
    <row r="9454" spans="6:12">
      <c r="F9454" s="198"/>
      <c r="G9454" s="196"/>
      <c r="H9454" s="196"/>
      <c r="I9454" s="196"/>
      <c r="J9454" s="196"/>
      <c r="K9454" s="196"/>
      <c r="L9454" s="197"/>
    </row>
    <row r="9455" spans="6:12">
      <c r="F9455" s="198"/>
      <c r="G9455" s="196"/>
      <c r="H9455" s="196"/>
      <c r="I9455" s="196"/>
      <c r="J9455" s="196"/>
      <c r="K9455" s="196"/>
      <c r="L9455" s="197"/>
    </row>
    <row r="9456" spans="6:12">
      <c r="F9456" s="198"/>
      <c r="G9456" s="196"/>
      <c r="H9456" s="196"/>
      <c r="I9456" s="196"/>
      <c r="J9456" s="196"/>
      <c r="K9456" s="196"/>
      <c r="L9456" s="197"/>
    </row>
    <row r="9457" spans="6:12">
      <c r="F9457" s="198"/>
      <c r="G9457" s="196"/>
      <c r="H9457" s="196"/>
      <c r="I9457" s="196"/>
      <c r="J9457" s="196"/>
      <c r="K9457" s="196"/>
      <c r="L9457" s="197"/>
    </row>
    <row r="9458" spans="6:12">
      <c r="F9458" s="198"/>
      <c r="G9458" s="196"/>
      <c r="H9458" s="196"/>
      <c r="I9458" s="196"/>
      <c r="J9458" s="196"/>
      <c r="K9458" s="196"/>
      <c r="L9458" s="197"/>
    </row>
    <row r="9459" spans="6:12">
      <c r="F9459" s="198"/>
      <c r="G9459" s="196"/>
      <c r="H9459" s="196"/>
      <c r="I9459" s="196"/>
      <c r="J9459" s="196"/>
      <c r="K9459" s="196"/>
      <c r="L9459" s="197"/>
    </row>
    <row r="9460" spans="6:12">
      <c r="F9460" s="198"/>
      <c r="G9460" s="196"/>
      <c r="H9460" s="196"/>
      <c r="I9460" s="196"/>
      <c r="J9460" s="196"/>
      <c r="K9460" s="196"/>
      <c r="L9460" s="197"/>
    </row>
    <row r="9461" spans="6:12">
      <c r="F9461" s="198"/>
      <c r="G9461" s="196"/>
      <c r="H9461" s="196"/>
      <c r="I9461" s="196"/>
      <c r="J9461" s="196"/>
      <c r="K9461" s="196"/>
      <c r="L9461" s="197"/>
    </row>
    <row r="9462" spans="6:12">
      <c r="F9462" s="198"/>
      <c r="G9462" s="196"/>
      <c r="H9462" s="196"/>
      <c r="I9462" s="196"/>
      <c r="J9462" s="196"/>
      <c r="K9462" s="196"/>
      <c r="L9462" s="197"/>
    </row>
    <row r="9463" spans="6:12">
      <c r="F9463" s="198"/>
      <c r="G9463" s="196"/>
      <c r="H9463" s="196"/>
      <c r="I9463" s="196"/>
      <c r="J9463" s="196"/>
      <c r="K9463" s="196"/>
      <c r="L9463" s="197"/>
    </row>
    <row r="9464" spans="6:12">
      <c r="F9464" s="198"/>
      <c r="G9464" s="196"/>
      <c r="H9464" s="196"/>
      <c r="I9464" s="196"/>
      <c r="J9464" s="196"/>
      <c r="K9464" s="196"/>
      <c r="L9464" s="197"/>
    </row>
    <row r="9465" spans="6:12">
      <c r="F9465" s="198"/>
      <c r="G9465" s="196"/>
      <c r="H9465" s="196"/>
      <c r="I9465" s="196"/>
      <c r="J9465" s="196"/>
      <c r="K9465" s="196"/>
      <c r="L9465" s="197"/>
    </row>
    <row r="9466" spans="6:12">
      <c r="F9466" s="198"/>
      <c r="G9466" s="196"/>
      <c r="H9466" s="196"/>
      <c r="I9466" s="196"/>
      <c r="J9466" s="196"/>
      <c r="K9466" s="196"/>
      <c r="L9466" s="197"/>
    </row>
    <row r="9467" spans="6:12">
      <c r="F9467" s="198"/>
      <c r="G9467" s="196"/>
      <c r="H9467" s="196"/>
      <c r="I9467" s="196"/>
      <c r="J9467" s="196"/>
      <c r="K9467" s="196"/>
      <c r="L9467" s="197"/>
    </row>
    <row r="9468" spans="6:12">
      <c r="F9468" s="198"/>
      <c r="G9468" s="196"/>
      <c r="H9468" s="196"/>
      <c r="I9468" s="196"/>
      <c r="J9468" s="196"/>
      <c r="K9468" s="196"/>
      <c r="L9468" s="197"/>
    </row>
    <row r="9469" spans="6:12">
      <c r="F9469" s="198"/>
      <c r="G9469" s="196"/>
      <c r="H9469" s="196"/>
      <c r="I9469" s="196"/>
      <c r="J9469" s="196"/>
      <c r="K9469" s="196"/>
      <c r="L9469" s="197"/>
    </row>
    <row r="9470" spans="6:12">
      <c r="F9470" s="198"/>
      <c r="G9470" s="196"/>
      <c r="H9470" s="196"/>
      <c r="I9470" s="196"/>
      <c r="J9470" s="196"/>
      <c r="K9470" s="196"/>
      <c r="L9470" s="197"/>
    </row>
    <row r="9471" spans="6:12">
      <c r="F9471" s="198"/>
      <c r="G9471" s="196"/>
      <c r="H9471" s="196"/>
      <c r="I9471" s="196"/>
      <c r="J9471" s="196"/>
      <c r="K9471" s="196"/>
      <c r="L9471" s="197"/>
    </row>
    <row r="9472" spans="6:12">
      <c r="F9472" s="198"/>
      <c r="G9472" s="196"/>
      <c r="H9472" s="196"/>
      <c r="I9472" s="196"/>
      <c r="J9472" s="196"/>
      <c r="K9472" s="196"/>
      <c r="L9472" s="197"/>
    </row>
    <row r="9473" spans="6:12">
      <c r="F9473" s="198"/>
      <c r="G9473" s="196"/>
      <c r="H9473" s="196"/>
      <c r="I9473" s="196"/>
      <c r="J9473" s="196"/>
      <c r="K9473" s="196"/>
      <c r="L9473" s="197"/>
    </row>
    <row r="9474" spans="6:12">
      <c r="F9474" s="198"/>
      <c r="G9474" s="196"/>
      <c r="H9474" s="196"/>
      <c r="I9474" s="196"/>
      <c r="J9474" s="196"/>
      <c r="K9474" s="196"/>
      <c r="L9474" s="197"/>
    </row>
    <row r="9475" spans="6:12">
      <c r="F9475" s="198"/>
      <c r="G9475" s="196"/>
      <c r="H9475" s="196"/>
      <c r="I9475" s="196"/>
      <c r="J9475" s="196"/>
      <c r="K9475" s="196"/>
      <c r="L9475" s="197"/>
    </row>
    <row r="9476" spans="6:12">
      <c r="F9476" s="198"/>
      <c r="G9476" s="196"/>
      <c r="H9476" s="196"/>
      <c r="I9476" s="196"/>
      <c r="J9476" s="196"/>
      <c r="K9476" s="196"/>
      <c r="L9476" s="197"/>
    </row>
    <row r="9477" spans="6:12">
      <c r="F9477" s="198"/>
      <c r="G9477" s="196"/>
      <c r="H9477" s="196"/>
      <c r="I9477" s="196"/>
      <c r="J9477" s="196"/>
      <c r="K9477" s="196"/>
      <c r="L9477" s="197"/>
    </row>
    <row r="9478" spans="6:12">
      <c r="F9478" s="198"/>
      <c r="G9478" s="196"/>
      <c r="H9478" s="196"/>
      <c r="I9478" s="196"/>
      <c r="J9478" s="196"/>
      <c r="K9478" s="196"/>
      <c r="L9478" s="197"/>
    </row>
    <row r="9479" spans="6:12">
      <c r="F9479" s="198"/>
      <c r="G9479" s="196"/>
      <c r="H9479" s="196"/>
      <c r="I9479" s="196"/>
      <c r="J9479" s="196"/>
      <c r="K9479" s="196"/>
      <c r="L9479" s="197"/>
    </row>
    <row r="9480" spans="6:12">
      <c r="F9480" s="198"/>
      <c r="G9480" s="196"/>
      <c r="H9480" s="196"/>
      <c r="I9480" s="196"/>
      <c r="J9480" s="196"/>
      <c r="K9480" s="196"/>
      <c r="L9480" s="197"/>
    </row>
    <row r="9481" spans="6:12">
      <c r="F9481" s="198"/>
      <c r="G9481" s="196"/>
      <c r="H9481" s="196"/>
      <c r="I9481" s="196"/>
      <c r="J9481" s="196"/>
      <c r="K9481" s="196"/>
      <c r="L9481" s="197"/>
    </row>
    <row r="9482" spans="6:12">
      <c r="F9482" s="198"/>
      <c r="G9482" s="196"/>
      <c r="H9482" s="196"/>
      <c r="I9482" s="196"/>
      <c r="J9482" s="196"/>
      <c r="K9482" s="196"/>
      <c r="L9482" s="197"/>
    </row>
    <row r="9483" spans="6:12">
      <c r="F9483" s="198"/>
      <c r="G9483" s="196"/>
      <c r="H9483" s="196"/>
      <c r="I9483" s="196"/>
      <c r="J9483" s="196"/>
      <c r="K9483" s="196"/>
      <c r="L9483" s="197"/>
    </row>
    <row r="9484" spans="6:12">
      <c r="F9484" s="198"/>
      <c r="G9484" s="196"/>
      <c r="H9484" s="196"/>
      <c r="I9484" s="196"/>
      <c r="J9484" s="196"/>
      <c r="K9484" s="196"/>
      <c r="L9484" s="197"/>
    </row>
    <row r="9485" spans="6:12">
      <c r="F9485" s="198"/>
      <c r="G9485" s="196"/>
      <c r="H9485" s="196"/>
      <c r="I9485" s="196"/>
      <c r="J9485" s="196"/>
      <c r="K9485" s="196"/>
      <c r="L9485" s="197"/>
    </row>
    <row r="9486" spans="6:12">
      <c r="F9486" s="198"/>
      <c r="G9486" s="196"/>
      <c r="H9486" s="196"/>
      <c r="I9486" s="196"/>
      <c r="J9486" s="196"/>
      <c r="K9486" s="196"/>
      <c r="L9486" s="197"/>
    </row>
    <row r="9487" spans="6:12">
      <c r="F9487" s="198"/>
      <c r="G9487" s="196"/>
      <c r="H9487" s="196"/>
      <c r="I9487" s="196"/>
      <c r="J9487" s="196"/>
      <c r="K9487" s="196"/>
      <c r="L9487" s="197"/>
    </row>
    <row r="9488" spans="6:12">
      <c r="F9488" s="198"/>
      <c r="G9488" s="196"/>
      <c r="H9488" s="196"/>
      <c r="I9488" s="196"/>
      <c r="J9488" s="196"/>
      <c r="K9488" s="196"/>
      <c r="L9488" s="197"/>
    </row>
    <row r="9489" spans="6:12">
      <c r="F9489" s="198"/>
      <c r="G9489" s="196"/>
      <c r="H9489" s="196"/>
      <c r="I9489" s="196"/>
      <c r="J9489" s="196"/>
      <c r="K9489" s="196"/>
      <c r="L9489" s="197"/>
    </row>
    <row r="9490" spans="6:12">
      <c r="F9490" s="198"/>
      <c r="G9490" s="196"/>
      <c r="H9490" s="196"/>
      <c r="I9490" s="196"/>
      <c r="J9490" s="196"/>
      <c r="K9490" s="196"/>
      <c r="L9490" s="197"/>
    </row>
    <row r="9491" spans="6:12">
      <c r="F9491" s="198"/>
      <c r="G9491" s="196"/>
      <c r="H9491" s="196"/>
      <c r="I9491" s="196"/>
      <c r="J9491" s="196"/>
      <c r="K9491" s="196"/>
      <c r="L9491" s="197"/>
    </row>
    <row r="9492" spans="6:12">
      <c r="F9492" s="198"/>
      <c r="G9492" s="196"/>
      <c r="H9492" s="196"/>
      <c r="I9492" s="196"/>
      <c r="J9492" s="196"/>
      <c r="K9492" s="196"/>
      <c r="L9492" s="197"/>
    </row>
    <row r="9493" spans="6:12">
      <c r="F9493" s="198"/>
      <c r="G9493" s="196"/>
      <c r="H9493" s="196"/>
      <c r="I9493" s="196"/>
      <c r="J9493" s="196"/>
      <c r="K9493" s="196"/>
      <c r="L9493" s="197"/>
    </row>
    <row r="9494" spans="6:12">
      <c r="F9494" s="198"/>
      <c r="G9494" s="196"/>
      <c r="H9494" s="196"/>
      <c r="I9494" s="196"/>
      <c r="J9494" s="196"/>
      <c r="K9494" s="196"/>
      <c r="L9494" s="197"/>
    </row>
    <row r="9495" spans="6:12">
      <c r="F9495" s="198"/>
      <c r="G9495" s="196"/>
      <c r="H9495" s="196"/>
      <c r="I9495" s="196"/>
      <c r="J9495" s="196"/>
      <c r="K9495" s="196"/>
      <c r="L9495" s="197"/>
    </row>
    <row r="9496" spans="6:12">
      <c r="F9496" s="198"/>
      <c r="G9496" s="196"/>
      <c r="H9496" s="196"/>
      <c r="I9496" s="196"/>
      <c r="J9496" s="196"/>
      <c r="K9496" s="196"/>
      <c r="L9496" s="197"/>
    </row>
    <row r="9497" spans="6:12">
      <c r="F9497" s="198"/>
      <c r="G9497" s="196"/>
      <c r="H9497" s="196"/>
      <c r="I9497" s="196"/>
      <c r="J9497" s="196"/>
      <c r="K9497" s="196"/>
      <c r="L9497" s="197"/>
    </row>
    <row r="9498" spans="6:12">
      <c r="F9498" s="198"/>
      <c r="G9498" s="196"/>
      <c r="H9498" s="196"/>
      <c r="I9498" s="196"/>
      <c r="J9498" s="196"/>
      <c r="K9498" s="196"/>
      <c r="L9498" s="197"/>
    </row>
    <row r="9499" spans="6:12">
      <c r="F9499" s="198"/>
      <c r="G9499" s="196"/>
      <c r="H9499" s="196"/>
      <c r="I9499" s="196"/>
      <c r="J9499" s="196"/>
      <c r="K9499" s="196"/>
      <c r="L9499" s="197"/>
    </row>
    <row r="9500" spans="6:12">
      <c r="F9500" s="198"/>
      <c r="G9500" s="196"/>
      <c r="H9500" s="196"/>
      <c r="I9500" s="196"/>
      <c r="J9500" s="196"/>
      <c r="K9500" s="196"/>
      <c r="L9500" s="197"/>
    </row>
    <row r="9501" spans="6:12">
      <c r="F9501" s="198"/>
      <c r="G9501" s="196"/>
      <c r="H9501" s="196"/>
      <c r="I9501" s="196"/>
      <c r="J9501" s="196"/>
      <c r="K9501" s="196"/>
      <c r="L9501" s="197"/>
    </row>
    <row r="9502" spans="6:12">
      <c r="F9502" s="198"/>
      <c r="G9502" s="196"/>
      <c r="H9502" s="196"/>
      <c r="I9502" s="196"/>
      <c r="J9502" s="196"/>
      <c r="K9502" s="196"/>
      <c r="L9502" s="197"/>
    </row>
    <row r="9503" spans="6:12">
      <c r="F9503" s="198"/>
      <c r="G9503" s="196"/>
      <c r="H9503" s="196"/>
      <c r="I9503" s="196"/>
      <c r="J9503" s="196"/>
      <c r="K9503" s="196"/>
      <c r="L9503" s="197"/>
    </row>
    <row r="9504" spans="6:12">
      <c r="F9504" s="198"/>
      <c r="G9504" s="196"/>
      <c r="H9504" s="196"/>
      <c r="I9504" s="196"/>
      <c r="J9504" s="196"/>
      <c r="K9504" s="196"/>
      <c r="L9504" s="197"/>
    </row>
    <row r="9505" spans="6:12">
      <c r="F9505" s="198"/>
      <c r="G9505" s="196"/>
      <c r="H9505" s="196"/>
      <c r="I9505" s="196"/>
      <c r="J9505" s="196"/>
      <c r="K9505" s="196"/>
      <c r="L9505" s="197"/>
    </row>
    <row r="9506" spans="6:12">
      <c r="F9506" s="198"/>
      <c r="G9506" s="196"/>
      <c r="H9506" s="196"/>
      <c r="I9506" s="196"/>
      <c r="J9506" s="196"/>
      <c r="K9506" s="196"/>
      <c r="L9506" s="197"/>
    </row>
    <row r="9507" spans="6:12">
      <c r="F9507" s="198"/>
      <c r="G9507" s="196"/>
      <c r="H9507" s="196"/>
      <c r="I9507" s="196"/>
      <c r="J9507" s="196"/>
      <c r="K9507" s="196"/>
      <c r="L9507" s="197"/>
    </row>
    <row r="9508" spans="6:12">
      <c r="F9508" s="198"/>
      <c r="G9508" s="196"/>
      <c r="H9508" s="196"/>
      <c r="I9508" s="196"/>
      <c r="J9508" s="196"/>
      <c r="K9508" s="196"/>
      <c r="L9508" s="197"/>
    </row>
    <row r="9509" spans="6:12">
      <c r="F9509" s="198"/>
      <c r="G9509" s="196"/>
      <c r="H9509" s="196"/>
      <c r="I9509" s="196"/>
      <c r="J9509" s="196"/>
      <c r="K9509" s="196"/>
      <c r="L9509" s="197"/>
    </row>
    <row r="9510" spans="6:12">
      <c r="F9510" s="198"/>
      <c r="G9510" s="196"/>
      <c r="H9510" s="196"/>
      <c r="I9510" s="196"/>
      <c r="J9510" s="196"/>
      <c r="K9510" s="196"/>
      <c r="L9510" s="197"/>
    </row>
    <row r="9511" spans="6:12">
      <c r="F9511" s="198"/>
      <c r="G9511" s="196"/>
      <c r="H9511" s="196"/>
      <c r="I9511" s="196"/>
      <c r="J9511" s="196"/>
      <c r="K9511" s="196"/>
      <c r="L9511" s="197"/>
    </row>
    <row r="9512" spans="6:12">
      <c r="F9512" s="198"/>
      <c r="G9512" s="196"/>
      <c r="H9512" s="196"/>
      <c r="I9512" s="196"/>
      <c r="J9512" s="196"/>
      <c r="K9512" s="196"/>
      <c r="L9512" s="197"/>
    </row>
    <row r="9513" spans="6:12">
      <c r="F9513" s="198"/>
      <c r="G9513" s="196"/>
      <c r="H9513" s="196"/>
      <c r="I9513" s="196"/>
      <c r="J9513" s="196"/>
      <c r="K9513" s="196"/>
      <c r="L9513" s="197"/>
    </row>
    <row r="9514" spans="6:12">
      <c r="F9514" s="198"/>
      <c r="G9514" s="196"/>
      <c r="H9514" s="196"/>
      <c r="I9514" s="196"/>
      <c r="J9514" s="196"/>
      <c r="K9514" s="196"/>
      <c r="L9514" s="197"/>
    </row>
    <row r="9515" spans="6:12">
      <c r="F9515" s="198"/>
      <c r="G9515" s="196"/>
      <c r="H9515" s="196"/>
      <c r="I9515" s="196"/>
      <c r="J9515" s="196"/>
      <c r="K9515" s="196"/>
      <c r="L9515" s="197"/>
    </row>
    <row r="9516" spans="6:12">
      <c r="F9516" s="198"/>
      <c r="G9516" s="196"/>
      <c r="H9516" s="196"/>
      <c r="I9516" s="196"/>
      <c r="J9516" s="196"/>
      <c r="K9516" s="196"/>
      <c r="L9516" s="197"/>
    </row>
    <row r="9517" spans="6:12">
      <c r="F9517" s="198"/>
      <c r="G9517" s="196"/>
      <c r="H9517" s="196"/>
      <c r="I9517" s="196"/>
      <c r="J9517" s="196"/>
      <c r="K9517" s="196"/>
      <c r="L9517" s="197"/>
    </row>
    <row r="9518" spans="6:12">
      <c r="F9518" s="198"/>
      <c r="G9518" s="196"/>
      <c r="H9518" s="196"/>
      <c r="I9518" s="196"/>
      <c r="J9518" s="196"/>
      <c r="K9518" s="196"/>
      <c r="L9518" s="197"/>
    </row>
    <row r="9519" spans="6:12">
      <c r="F9519" s="198"/>
      <c r="G9519" s="196"/>
      <c r="H9519" s="196"/>
      <c r="I9519" s="196"/>
      <c r="J9519" s="196"/>
      <c r="K9519" s="196"/>
      <c r="L9519" s="197"/>
    </row>
    <row r="9520" spans="6:12">
      <c r="F9520" s="198"/>
      <c r="G9520" s="196"/>
      <c r="H9520" s="196"/>
      <c r="I9520" s="196"/>
      <c r="J9520" s="196"/>
      <c r="K9520" s="196"/>
      <c r="L9520" s="197"/>
    </row>
    <row r="9521" spans="6:12">
      <c r="F9521" s="198"/>
      <c r="G9521" s="196"/>
      <c r="H9521" s="196"/>
      <c r="I9521" s="196"/>
      <c r="J9521" s="196"/>
      <c r="K9521" s="196"/>
      <c r="L9521" s="197"/>
    </row>
    <row r="9522" spans="6:12">
      <c r="F9522" s="198"/>
      <c r="G9522" s="196"/>
      <c r="H9522" s="196"/>
      <c r="I9522" s="196"/>
      <c r="J9522" s="196"/>
      <c r="K9522" s="196"/>
      <c r="L9522" s="197"/>
    </row>
    <row r="9523" spans="6:12">
      <c r="F9523" s="198"/>
      <c r="G9523" s="196"/>
      <c r="H9523" s="196"/>
      <c r="I9523" s="196"/>
      <c r="J9523" s="196"/>
      <c r="K9523" s="196"/>
      <c r="L9523" s="197"/>
    </row>
    <row r="9524" spans="6:12">
      <c r="F9524" s="198"/>
      <c r="G9524" s="196"/>
      <c r="H9524" s="196"/>
      <c r="I9524" s="196"/>
      <c r="J9524" s="196"/>
      <c r="K9524" s="196"/>
      <c r="L9524" s="197"/>
    </row>
    <row r="9525" spans="6:12">
      <c r="F9525" s="198"/>
      <c r="G9525" s="196"/>
      <c r="H9525" s="196"/>
      <c r="I9525" s="196"/>
      <c r="J9525" s="196"/>
      <c r="K9525" s="196"/>
      <c r="L9525" s="197"/>
    </row>
    <row r="9526" spans="6:12">
      <c r="F9526" s="198"/>
      <c r="G9526" s="196"/>
      <c r="H9526" s="196"/>
      <c r="I9526" s="196"/>
      <c r="J9526" s="196"/>
      <c r="K9526" s="196"/>
      <c r="L9526" s="197"/>
    </row>
    <row r="9527" spans="6:12">
      <c r="F9527" s="198"/>
      <c r="G9527" s="196"/>
      <c r="H9527" s="196"/>
      <c r="I9527" s="196"/>
      <c r="J9527" s="196"/>
      <c r="K9527" s="196"/>
      <c r="L9527" s="197"/>
    </row>
    <row r="9528" spans="6:12">
      <c r="F9528" s="198"/>
      <c r="G9528" s="196"/>
      <c r="H9528" s="196"/>
      <c r="I9528" s="196"/>
      <c r="J9528" s="196"/>
      <c r="K9528" s="196"/>
      <c r="L9528" s="197"/>
    </row>
    <row r="9529" spans="6:12">
      <c r="F9529" s="198"/>
      <c r="G9529" s="196"/>
      <c r="H9529" s="196"/>
      <c r="I9529" s="196"/>
      <c r="J9529" s="196"/>
      <c r="K9529" s="196"/>
      <c r="L9529" s="197"/>
    </row>
    <row r="9530" spans="6:12">
      <c r="F9530" s="198"/>
      <c r="G9530" s="196"/>
      <c r="H9530" s="196"/>
      <c r="I9530" s="196"/>
      <c r="J9530" s="196"/>
      <c r="K9530" s="196"/>
      <c r="L9530" s="197"/>
    </row>
    <row r="9531" spans="6:12">
      <c r="F9531" s="198"/>
      <c r="G9531" s="196"/>
      <c r="H9531" s="196"/>
      <c r="I9531" s="196"/>
      <c r="J9531" s="196"/>
      <c r="K9531" s="196"/>
      <c r="L9531" s="197"/>
    </row>
    <row r="9532" spans="6:12">
      <c r="F9532" s="198"/>
      <c r="G9532" s="196"/>
      <c r="H9532" s="196"/>
      <c r="I9532" s="196"/>
      <c r="J9532" s="196"/>
      <c r="K9532" s="196"/>
      <c r="L9532" s="197"/>
    </row>
    <row r="9533" spans="6:12">
      <c r="F9533" s="198"/>
      <c r="G9533" s="196"/>
      <c r="H9533" s="196"/>
      <c r="I9533" s="196"/>
      <c r="J9533" s="196"/>
      <c r="K9533" s="196"/>
      <c r="L9533" s="197"/>
    </row>
    <row r="9534" spans="6:12">
      <c r="F9534" s="198"/>
      <c r="G9534" s="196"/>
      <c r="H9534" s="196"/>
      <c r="I9534" s="196"/>
      <c r="J9534" s="196"/>
      <c r="K9534" s="196"/>
      <c r="L9534" s="197"/>
    </row>
    <row r="9535" spans="6:12">
      <c r="F9535" s="198"/>
      <c r="G9535" s="196"/>
      <c r="H9535" s="196"/>
      <c r="I9535" s="196"/>
      <c r="J9535" s="196"/>
      <c r="K9535" s="196"/>
      <c r="L9535" s="197"/>
    </row>
    <row r="9536" spans="6:12">
      <c r="F9536" s="198"/>
      <c r="G9536" s="196"/>
      <c r="H9536" s="196"/>
      <c r="I9536" s="196"/>
      <c r="J9536" s="196"/>
      <c r="K9536" s="196"/>
      <c r="L9536" s="197"/>
    </row>
    <row r="9537" spans="6:12">
      <c r="F9537" s="198"/>
      <c r="G9537" s="196"/>
      <c r="H9537" s="196"/>
      <c r="I9537" s="196"/>
      <c r="J9537" s="196"/>
      <c r="K9537" s="196"/>
      <c r="L9537" s="197"/>
    </row>
    <row r="9538" spans="6:12">
      <c r="F9538" s="198"/>
      <c r="G9538" s="196"/>
      <c r="H9538" s="196"/>
      <c r="I9538" s="196"/>
      <c r="J9538" s="196"/>
      <c r="K9538" s="196"/>
      <c r="L9538" s="197"/>
    </row>
    <row r="9539" spans="6:12">
      <c r="F9539" s="198"/>
      <c r="G9539" s="196"/>
      <c r="H9539" s="196"/>
      <c r="I9539" s="196"/>
      <c r="J9539" s="196"/>
      <c r="K9539" s="196"/>
      <c r="L9539" s="197"/>
    </row>
    <row r="9540" spans="6:12">
      <c r="F9540" s="198"/>
      <c r="G9540" s="196"/>
      <c r="H9540" s="196"/>
      <c r="I9540" s="196"/>
      <c r="J9540" s="196"/>
      <c r="K9540" s="196"/>
      <c r="L9540" s="197"/>
    </row>
    <row r="9541" spans="6:12">
      <c r="F9541" s="198"/>
      <c r="G9541" s="196"/>
      <c r="H9541" s="196"/>
      <c r="I9541" s="196"/>
      <c r="J9541" s="196"/>
      <c r="K9541" s="196"/>
      <c r="L9541" s="197"/>
    </row>
    <row r="9542" spans="6:12">
      <c r="F9542" s="198"/>
      <c r="G9542" s="196"/>
      <c r="H9542" s="196"/>
      <c r="I9542" s="196"/>
      <c r="J9542" s="196"/>
      <c r="K9542" s="196"/>
      <c r="L9542" s="197"/>
    </row>
    <row r="9543" spans="6:12">
      <c r="F9543" s="198"/>
      <c r="G9543" s="196"/>
      <c r="H9543" s="196"/>
      <c r="I9543" s="196"/>
      <c r="J9543" s="196"/>
      <c r="K9543" s="196"/>
      <c r="L9543" s="197"/>
    </row>
    <row r="9544" spans="6:12">
      <c r="F9544" s="198"/>
      <c r="G9544" s="196"/>
      <c r="H9544" s="196"/>
      <c r="I9544" s="196"/>
      <c r="J9544" s="196"/>
      <c r="K9544" s="196"/>
      <c r="L9544" s="197"/>
    </row>
    <row r="9545" spans="6:12">
      <c r="F9545" s="198"/>
      <c r="G9545" s="196"/>
      <c r="H9545" s="196"/>
      <c r="I9545" s="196"/>
      <c r="J9545" s="196"/>
      <c r="K9545" s="196"/>
      <c r="L9545" s="197"/>
    </row>
    <row r="9546" spans="6:12">
      <c r="F9546" s="198"/>
      <c r="G9546" s="196"/>
      <c r="H9546" s="196"/>
      <c r="I9546" s="196"/>
      <c r="J9546" s="196"/>
      <c r="K9546" s="196"/>
      <c r="L9546" s="197"/>
    </row>
    <row r="9547" spans="6:12">
      <c r="F9547" s="198"/>
      <c r="G9547" s="196"/>
      <c r="H9547" s="196"/>
      <c r="I9547" s="196"/>
      <c r="J9547" s="196"/>
      <c r="K9547" s="196"/>
      <c r="L9547" s="197"/>
    </row>
    <row r="9548" spans="6:12">
      <c r="F9548" s="198"/>
      <c r="G9548" s="196"/>
      <c r="H9548" s="196"/>
      <c r="I9548" s="196"/>
      <c r="J9548" s="196"/>
      <c r="K9548" s="196"/>
      <c r="L9548" s="197"/>
    </row>
    <row r="9549" spans="6:12">
      <c r="F9549" s="198"/>
      <c r="G9549" s="196"/>
      <c r="H9549" s="196"/>
      <c r="I9549" s="196"/>
      <c r="J9549" s="196"/>
      <c r="K9549" s="196"/>
      <c r="L9549" s="197"/>
    </row>
    <row r="9550" spans="6:12">
      <c r="F9550" s="198"/>
      <c r="G9550" s="196"/>
      <c r="H9550" s="196"/>
      <c r="I9550" s="196"/>
      <c r="J9550" s="196"/>
      <c r="K9550" s="196"/>
      <c r="L9550" s="197"/>
    </row>
    <row r="9551" spans="6:12">
      <c r="F9551" s="198"/>
      <c r="G9551" s="196"/>
      <c r="H9551" s="196"/>
      <c r="I9551" s="196"/>
      <c r="J9551" s="196"/>
      <c r="K9551" s="196"/>
      <c r="L9551" s="197"/>
    </row>
    <row r="9552" spans="6:12">
      <c r="F9552" s="198"/>
      <c r="G9552" s="196"/>
      <c r="H9552" s="196"/>
      <c r="I9552" s="196"/>
      <c r="J9552" s="196"/>
      <c r="K9552" s="196"/>
      <c r="L9552" s="197"/>
    </row>
    <row r="9553" spans="6:12">
      <c r="F9553" s="198"/>
      <c r="G9553" s="196"/>
      <c r="H9553" s="196"/>
      <c r="I9553" s="196"/>
      <c r="J9553" s="196"/>
      <c r="K9553" s="196"/>
      <c r="L9553" s="197"/>
    </row>
    <row r="9554" spans="6:12">
      <c r="F9554" s="198"/>
      <c r="G9554" s="196"/>
      <c r="H9554" s="196"/>
      <c r="I9554" s="196"/>
      <c r="J9554" s="196"/>
      <c r="K9554" s="196"/>
      <c r="L9554" s="197"/>
    </row>
    <row r="9555" spans="6:12">
      <c r="F9555" s="198"/>
      <c r="G9555" s="196"/>
      <c r="H9555" s="196"/>
      <c r="I9555" s="196"/>
      <c r="J9555" s="196"/>
      <c r="K9555" s="196"/>
      <c r="L9555" s="197"/>
    </row>
    <row r="9556" spans="6:12">
      <c r="F9556" s="198"/>
      <c r="G9556" s="196"/>
      <c r="H9556" s="196"/>
      <c r="I9556" s="196"/>
      <c r="J9556" s="196"/>
      <c r="K9556" s="196"/>
      <c r="L9556" s="197"/>
    </row>
    <row r="9557" spans="6:12">
      <c r="F9557" s="198"/>
      <c r="G9557" s="196"/>
      <c r="H9557" s="196"/>
      <c r="I9557" s="196"/>
      <c r="J9557" s="196"/>
      <c r="K9557" s="196"/>
      <c r="L9557" s="197"/>
    </row>
    <row r="9558" spans="6:12">
      <c r="F9558" s="198"/>
      <c r="G9558" s="196"/>
      <c r="H9558" s="196"/>
      <c r="I9558" s="196"/>
      <c r="J9558" s="196"/>
      <c r="K9558" s="196"/>
      <c r="L9558" s="197"/>
    </row>
    <row r="9559" spans="6:12">
      <c r="F9559" s="198"/>
      <c r="G9559" s="196"/>
      <c r="H9559" s="196"/>
      <c r="I9559" s="196"/>
      <c r="J9559" s="196"/>
      <c r="K9559" s="196"/>
      <c r="L9559" s="197"/>
    </row>
    <row r="9560" spans="6:12">
      <c r="F9560" s="198"/>
      <c r="G9560" s="196"/>
      <c r="H9560" s="196"/>
      <c r="I9560" s="196"/>
      <c r="J9560" s="196"/>
      <c r="K9560" s="196"/>
      <c r="L9560" s="197"/>
    </row>
    <row r="9561" spans="6:12">
      <c r="F9561" s="198"/>
      <c r="G9561" s="196"/>
      <c r="H9561" s="196"/>
      <c r="I9561" s="196"/>
      <c r="J9561" s="196"/>
      <c r="K9561" s="196"/>
      <c r="L9561" s="197"/>
    </row>
    <row r="9562" spans="6:12">
      <c r="F9562" s="198"/>
      <c r="G9562" s="196"/>
      <c r="H9562" s="196"/>
      <c r="I9562" s="196"/>
      <c r="J9562" s="196"/>
      <c r="K9562" s="196"/>
      <c r="L9562" s="197"/>
    </row>
    <row r="9563" spans="6:12">
      <c r="F9563" s="198"/>
      <c r="G9563" s="196"/>
      <c r="H9563" s="196"/>
      <c r="I9563" s="196"/>
      <c r="J9563" s="196"/>
      <c r="K9563" s="196"/>
      <c r="L9563" s="197"/>
    </row>
    <row r="9564" spans="6:12">
      <c r="F9564" s="198"/>
      <c r="G9564" s="196"/>
      <c r="H9564" s="196"/>
      <c r="I9564" s="196"/>
      <c r="J9564" s="196"/>
      <c r="K9564" s="196"/>
      <c r="L9564" s="197"/>
    </row>
    <row r="9565" spans="6:12">
      <c r="F9565" s="198"/>
      <c r="G9565" s="196"/>
      <c r="H9565" s="196"/>
      <c r="I9565" s="196"/>
      <c r="J9565" s="196"/>
      <c r="K9565" s="196"/>
      <c r="L9565" s="197"/>
    </row>
    <row r="9566" spans="6:12">
      <c r="F9566" s="198"/>
      <c r="G9566" s="196"/>
      <c r="H9566" s="196"/>
      <c r="I9566" s="196"/>
      <c r="J9566" s="196"/>
      <c r="K9566" s="196"/>
      <c r="L9566" s="197"/>
    </row>
    <row r="9567" spans="6:12">
      <c r="F9567" s="198"/>
      <c r="G9567" s="196"/>
      <c r="H9567" s="196"/>
      <c r="I9567" s="196"/>
      <c r="J9567" s="196"/>
      <c r="K9567" s="196"/>
      <c r="L9567" s="197"/>
    </row>
    <row r="9568" spans="6:12">
      <c r="F9568" s="198"/>
      <c r="G9568" s="196"/>
      <c r="H9568" s="196"/>
      <c r="I9568" s="196"/>
      <c r="J9568" s="196"/>
      <c r="K9568" s="196"/>
      <c r="L9568" s="197"/>
    </row>
    <row r="9569" spans="6:12">
      <c r="F9569" s="198"/>
      <c r="G9569" s="196"/>
      <c r="H9569" s="196"/>
      <c r="I9569" s="196"/>
      <c r="J9569" s="196"/>
      <c r="K9569" s="196"/>
      <c r="L9569" s="197"/>
    </row>
    <row r="9570" spans="6:12">
      <c r="F9570" s="198"/>
      <c r="G9570" s="196"/>
      <c r="H9570" s="196"/>
      <c r="I9570" s="196"/>
      <c r="J9570" s="196"/>
      <c r="K9570" s="196"/>
      <c r="L9570" s="197"/>
    </row>
    <row r="9571" spans="6:12">
      <c r="F9571" s="198"/>
      <c r="G9571" s="196"/>
      <c r="H9571" s="196"/>
      <c r="I9571" s="196"/>
      <c r="J9571" s="196"/>
      <c r="K9571" s="196"/>
      <c r="L9571" s="197"/>
    </row>
    <row r="9572" spans="6:12">
      <c r="F9572" s="198"/>
      <c r="G9572" s="196"/>
      <c r="H9572" s="196"/>
      <c r="I9572" s="196"/>
      <c r="J9572" s="196"/>
      <c r="K9572" s="196"/>
      <c r="L9572" s="197"/>
    </row>
    <row r="9573" spans="6:12">
      <c r="F9573" s="198"/>
      <c r="G9573" s="196"/>
      <c r="H9573" s="196"/>
      <c r="I9573" s="196"/>
      <c r="J9573" s="196"/>
      <c r="K9573" s="196"/>
      <c r="L9573" s="197"/>
    </row>
    <row r="9574" spans="6:12">
      <c r="F9574" s="198"/>
      <c r="G9574" s="196"/>
      <c r="H9574" s="196"/>
      <c r="I9574" s="196"/>
      <c r="J9574" s="196"/>
      <c r="K9574" s="196"/>
      <c r="L9574" s="197"/>
    </row>
    <row r="9575" spans="6:12">
      <c r="F9575" s="198"/>
      <c r="G9575" s="196"/>
      <c r="H9575" s="196"/>
      <c r="I9575" s="196"/>
      <c r="J9575" s="196"/>
      <c r="K9575" s="196"/>
      <c r="L9575" s="197"/>
    </row>
    <row r="9576" spans="6:12">
      <c r="F9576" s="198"/>
      <c r="G9576" s="196"/>
      <c r="H9576" s="196"/>
      <c r="I9576" s="196"/>
      <c r="J9576" s="196"/>
      <c r="K9576" s="196"/>
      <c r="L9576" s="197"/>
    </row>
    <row r="9577" spans="6:12">
      <c r="F9577" s="198"/>
      <c r="G9577" s="196"/>
      <c r="H9577" s="196"/>
      <c r="I9577" s="196"/>
      <c r="J9577" s="196"/>
      <c r="K9577" s="196"/>
      <c r="L9577" s="197"/>
    </row>
    <row r="9578" spans="6:12">
      <c r="F9578" s="198"/>
      <c r="G9578" s="196"/>
      <c r="H9578" s="196"/>
      <c r="I9578" s="196"/>
      <c r="J9578" s="196"/>
      <c r="K9578" s="196"/>
      <c r="L9578" s="197"/>
    </row>
    <row r="9579" spans="6:12">
      <c r="F9579" s="198"/>
      <c r="G9579" s="196"/>
      <c r="H9579" s="196"/>
      <c r="I9579" s="196"/>
      <c r="J9579" s="196"/>
      <c r="K9579" s="196"/>
      <c r="L9579" s="197"/>
    </row>
    <row r="9580" spans="6:12">
      <c r="F9580" s="198"/>
      <c r="G9580" s="196"/>
      <c r="H9580" s="196"/>
      <c r="I9580" s="196"/>
      <c r="J9580" s="196"/>
      <c r="K9580" s="196"/>
      <c r="L9580" s="197"/>
    </row>
    <row r="9581" spans="6:12">
      <c r="F9581" s="198"/>
      <c r="G9581" s="196"/>
      <c r="H9581" s="196"/>
      <c r="I9581" s="196"/>
      <c r="J9581" s="196"/>
      <c r="K9581" s="196"/>
      <c r="L9581" s="197"/>
    </row>
    <row r="9582" spans="6:12">
      <c r="F9582" s="198"/>
      <c r="G9582" s="196"/>
      <c r="H9582" s="196"/>
      <c r="I9582" s="196"/>
      <c r="J9582" s="196"/>
      <c r="K9582" s="196"/>
      <c r="L9582" s="197"/>
    </row>
    <row r="9583" spans="6:12">
      <c r="F9583" s="198"/>
      <c r="G9583" s="196"/>
      <c r="H9583" s="196"/>
      <c r="I9583" s="196"/>
      <c r="J9583" s="196"/>
      <c r="K9583" s="196"/>
      <c r="L9583" s="197"/>
    </row>
    <row r="9584" spans="6:12">
      <c r="F9584" s="198"/>
      <c r="G9584" s="196"/>
      <c r="H9584" s="196"/>
      <c r="I9584" s="196"/>
      <c r="J9584" s="196"/>
      <c r="K9584" s="196"/>
      <c r="L9584" s="197"/>
    </row>
    <row r="9585" spans="6:12">
      <c r="F9585" s="198"/>
      <c r="G9585" s="196"/>
      <c r="H9585" s="196"/>
      <c r="I9585" s="196"/>
      <c r="J9585" s="196"/>
      <c r="K9585" s="196"/>
      <c r="L9585" s="197"/>
    </row>
    <row r="9586" spans="6:12">
      <c r="F9586" s="198"/>
      <c r="G9586" s="196"/>
      <c r="H9586" s="196"/>
      <c r="I9586" s="196"/>
      <c r="J9586" s="196"/>
      <c r="K9586" s="196"/>
      <c r="L9586" s="197"/>
    </row>
    <row r="9587" spans="6:12">
      <c r="F9587" s="198"/>
      <c r="G9587" s="196"/>
      <c r="H9587" s="196"/>
      <c r="I9587" s="196"/>
      <c r="J9587" s="196"/>
      <c r="K9587" s="196"/>
      <c r="L9587" s="197"/>
    </row>
    <row r="9588" spans="6:12">
      <c r="F9588" s="198"/>
      <c r="G9588" s="196"/>
      <c r="H9588" s="196"/>
      <c r="I9588" s="196"/>
      <c r="J9588" s="196"/>
      <c r="K9588" s="196"/>
      <c r="L9588" s="197"/>
    </row>
    <row r="9589" spans="6:12">
      <c r="F9589" s="198"/>
      <c r="G9589" s="196"/>
      <c r="H9589" s="196"/>
      <c r="I9589" s="196"/>
      <c r="J9589" s="196"/>
      <c r="K9589" s="196"/>
      <c r="L9589" s="197"/>
    </row>
    <row r="9590" spans="6:12">
      <c r="F9590" s="198"/>
      <c r="G9590" s="196"/>
      <c r="H9590" s="196"/>
      <c r="I9590" s="196"/>
      <c r="J9590" s="196"/>
      <c r="K9590" s="196"/>
      <c r="L9590" s="197"/>
    </row>
    <row r="9591" spans="6:12">
      <c r="F9591" s="198"/>
      <c r="G9591" s="196"/>
      <c r="H9591" s="196"/>
      <c r="I9591" s="196"/>
      <c r="J9591" s="196"/>
      <c r="K9591" s="196"/>
      <c r="L9591" s="197"/>
    </row>
    <row r="9592" spans="6:12">
      <c r="F9592" s="198"/>
      <c r="G9592" s="196"/>
      <c r="H9592" s="196"/>
      <c r="I9592" s="196"/>
      <c r="J9592" s="196"/>
      <c r="K9592" s="196"/>
      <c r="L9592" s="197"/>
    </row>
    <row r="9593" spans="6:12">
      <c r="F9593" s="198"/>
      <c r="G9593" s="196"/>
      <c r="H9593" s="196"/>
      <c r="I9593" s="196"/>
      <c r="J9593" s="196"/>
      <c r="K9593" s="196"/>
      <c r="L9593" s="197"/>
    </row>
    <row r="9594" spans="6:12">
      <c r="F9594" s="198"/>
      <c r="G9594" s="196"/>
      <c r="H9594" s="196"/>
      <c r="I9594" s="196"/>
      <c r="J9594" s="196"/>
      <c r="K9594" s="196"/>
      <c r="L9594" s="197"/>
    </row>
    <row r="9595" spans="6:12">
      <c r="F9595" s="198"/>
      <c r="G9595" s="196"/>
      <c r="H9595" s="196"/>
      <c r="I9595" s="196"/>
      <c r="J9595" s="196"/>
      <c r="K9595" s="196"/>
      <c r="L9595" s="197"/>
    </row>
    <row r="9596" spans="6:12">
      <c r="F9596" s="198"/>
      <c r="G9596" s="196"/>
      <c r="H9596" s="196"/>
      <c r="I9596" s="196"/>
      <c r="J9596" s="196"/>
      <c r="K9596" s="196"/>
      <c r="L9596" s="197"/>
    </row>
    <row r="9597" spans="6:12">
      <c r="F9597" s="198"/>
      <c r="G9597" s="196"/>
      <c r="H9597" s="196"/>
      <c r="I9597" s="196"/>
      <c r="J9597" s="196"/>
      <c r="K9597" s="196"/>
      <c r="L9597" s="197"/>
    </row>
    <row r="9598" spans="6:12">
      <c r="F9598" s="198"/>
      <c r="G9598" s="196"/>
      <c r="H9598" s="196"/>
      <c r="I9598" s="196"/>
      <c r="J9598" s="196"/>
      <c r="K9598" s="196"/>
      <c r="L9598" s="197"/>
    </row>
    <row r="9599" spans="6:12">
      <c r="F9599" s="198"/>
      <c r="G9599" s="196"/>
      <c r="H9599" s="196"/>
      <c r="I9599" s="196"/>
      <c r="J9599" s="196"/>
      <c r="K9599" s="196"/>
      <c r="L9599" s="197"/>
    </row>
    <row r="9600" spans="6:12">
      <c r="F9600" s="198"/>
      <c r="G9600" s="196"/>
      <c r="H9600" s="196"/>
      <c r="I9600" s="196"/>
      <c r="J9600" s="196"/>
      <c r="K9600" s="196"/>
      <c r="L9600" s="197"/>
    </row>
    <row r="9601" spans="6:12">
      <c r="F9601" s="198"/>
      <c r="G9601" s="196"/>
      <c r="H9601" s="196"/>
      <c r="I9601" s="196"/>
      <c r="J9601" s="196"/>
      <c r="K9601" s="196"/>
      <c r="L9601" s="197"/>
    </row>
    <row r="9602" spans="6:12">
      <c r="F9602" s="198"/>
      <c r="G9602" s="196"/>
      <c r="H9602" s="196"/>
      <c r="I9602" s="196"/>
      <c r="J9602" s="196"/>
      <c r="K9602" s="196"/>
      <c r="L9602" s="197"/>
    </row>
    <row r="9603" spans="6:12">
      <c r="F9603" s="198"/>
      <c r="G9603" s="196"/>
      <c r="H9603" s="196"/>
      <c r="I9603" s="196"/>
      <c r="J9603" s="196"/>
      <c r="K9603" s="196"/>
      <c r="L9603" s="197"/>
    </row>
    <row r="9604" spans="6:12">
      <c r="F9604" s="198"/>
      <c r="G9604" s="196"/>
      <c r="H9604" s="196"/>
      <c r="I9604" s="196"/>
      <c r="J9604" s="196"/>
      <c r="K9604" s="196"/>
      <c r="L9604" s="197"/>
    </row>
    <row r="9605" spans="6:12">
      <c r="F9605" s="198"/>
      <c r="G9605" s="196"/>
      <c r="H9605" s="196"/>
      <c r="I9605" s="196"/>
      <c r="J9605" s="196"/>
      <c r="K9605" s="196"/>
      <c r="L9605" s="197"/>
    </row>
    <row r="9606" spans="6:12">
      <c r="F9606" s="198"/>
      <c r="G9606" s="196"/>
      <c r="H9606" s="196"/>
      <c r="I9606" s="196"/>
      <c r="J9606" s="196"/>
      <c r="K9606" s="196"/>
      <c r="L9606" s="197"/>
    </row>
    <row r="9607" spans="6:12">
      <c r="F9607" s="198"/>
      <c r="G9607" s="196"/>
      <c r="H9607" s="196"/>
      <c r="I9607" s="196"/>
      <c r="J9607" s="196"/>
      <c r="K9607" s="196"/>
      <c r="L9607" s="197"/>
    </row>
    <row r="9608" spans="6:12">
      <c r="F9608" s="198"/>
      <c r="G9608" s="196"/>
      <c r="H9608" s="196"/>
      <c r="I9608" s="196"/>
      <c r="J9608" s="196"/>
      <c r="K9608" s="196"/>
      <c r="L9608" s="197"/>
    </row>
    <row r="9609" spans="6:12">
      <c r="F9609" s="198"/>
      <c r="G9609" s="196"/>
      <c r="H9609" s="196"/>
      <c r="I9609" s="196"/>
      <c r="J9609" s="196"/>
      <c r="K9609" s="196"/>
      <c r="L9609" s="197"/>
    </row>
    <row r="9610" spans="6:12">
      <c r="F9610" s="198"/>
      <c r="G9610" s="196"/>
      <c r="H9610" s="196"/>
      <c r="I9610" s="196"/>
      <c r="J9610" s="196"/>
      <c r="K9610" s="196"/>
      <c r="L9610" s="197"/>
    </row>
    <row r="9611" spans="6:12">
      <c r="F9611" s="198"/>
      <c r="G9611" s="196"/>
      <c r="H9611" s="196"/>
      <c r="I9611" s="196"/>
      <c r="J9611" s="196"/>
      <c r="K9611" s="196"/>
      <c r="L9611" s="197"/>
    </row>
    <row r="9612" spans="6:12">
      <c r="F9612" s="198"/>
      <c r="G9612" s="196"/>
      <c r="H9612" s="196"/>
      <c r="I9612" s="196"/>
      <c r="J9612" s="196"/>
      <c r="K9612" s="196"/>
      <c r="L9612" s="197"/>
    </row>
    <row r="9613" spans="6:12">
      <c r="F9613" s="198"/>
      <c r="G9613" s="196"/>
      <c r="H9613" s="196"/>
      <c r="I9613" s="196"/>
      <c r="J9613" s="196"/>
      <c r="K9613" s="196"/>
      <c r="L9613" s="197"/>
    </row>
    <row r="9614" spans="6:12">
      <c r="F9614" s="198"/>
      <c r="G9614" s="196"/>
      <c r="H9614" s="196"/>
      <c r="I9614" s="196"/>
      <c r="J9614" s="196"/>
      <c r="K9614" s="196"/>
      <c r="L9614" s="197"/>
    </row>
    <row r="9615" spans="6:12">
      <c r="F9615" s="198"/>
      <c r="G9615" s="196"/>
      <c r="H9615" s="196"/>
      <c r="I9615" s="196"/>
      <c r="J9615" s="196"/>
      <c r="K9615" s="196"/>
      <c r="L9615" s="197"/>
    </row>
    <row r="9616" spans="6:12">
      <c r="F9616" s="198"/>
      <c r="G9616" s="196"/>
      <c r="H9616" s="196"/>
      <c r="I9616" s="196"/>
      <c r="J9616" s="196"/>
      <c r="K9616" s="196"/>
      <c r="L9616" s="197"/>
    </row>
    <row r="9617" spans="6:12">
      <c r="F9617" s="198"/>
      <c r="G9617" s="196"/>
      <c r="H9617" s="196"/>
      <c r="I9617" s="196"/>
      <c r="J9617" s="196"/>
      <c r="K9617" s="196"/>
      <c r="L9617" s="197"/>
    </row>
    <row r="9618" spans="6:12">
      <c r="F9618" s="198"/>
      <c r="G9618" s="196"/>
      <c r="H9618" s="196"/>
      <c r="I9618" s="196"/>
      <c r="J9618" s="196"/>
      <c r="K9618" s="196"/>
      <c r="L9618" s="197"/>
    </row>
    <row r="9619" spans="6:12">
      <c r="F9619" s="198"/>
      <c r="G9619" s="196"/>
      <c r="H9619" s="196"/>
      <c r="I9619" s="196"/>
      <c r="J9619" s="196"/>
      <c r="K9619" s="196"/>
      <c r="L9619" s="197"/>
    </row>
    <row r="9620" spans="6:12">
      <c r="F9620" s="198"/>
      <c r="G9620" s="196"/>
      <c r="H9620" s="196"/>
      <c r="I9620" s="196"/>
      <c r="J9620" s="196"/>
      <c r="K9620" s="196"/>
      <c r="L9620" s="197"/>
    </row>
    <row r="9621" spans="6:12">
      <c r="F9621" s="198"/>
      <c r="G9621" s="196"/>
      <c r="H9621" s="196"/>
      <c r="I9621" s="196"/>
      <c r="J9621" s="196"/>
      <c r="K9621" s="196"/>
      <c r="L9621" s="197"/>
    </row>
    <row r="9622" spans="6:12">
      <c r="F9622" s="198"/>
      <c r="G9622" s="196"/>
      <c r="H9622" s="196"/>
      <c r="I9622" s="196"/>
      <c r="J9622" s="196"/>
      <c r="K9622" s="196"/>
      <c r="L9622" s="197"/>
    </row>
    <row r="9623" spans="6:12">
      <c r="F9623" s="198"/>
      <c r="G9623" s="196"/>
      <c r="H9623" s="196"/>
      <c r="I9623" s="196"/>
      <c r="J9623" s="196"/>
      <c r="K9623" s="196"/>
      <c r="L9623" s="197"/>
    </row>
    <row r="9624" spans="6:12">
      <c r="F9624" s="198"/>
      <c r="G9624" s="196"/>
      <c r="H9624" s="196"/>
      <c r="I9624" s="196"/>
      <c r="J9624" s="196"/>
      <c r="K9624" s="196"/>
      <c r="L9624" s="197"/>
    </row>
    <row r="9625" spans="6:12">
      <c r="F9625" s="198"/>
      <c r="G9625" s="196"/>
      <c r="H9625" s="196"/>
      <c r="I9625" s="196"/>
      <c r="J9625" s="196"/>
      <c r="K9625" s="196"/>
      <c r="L9625" s="197"/>
    </row>
    <row r="9626" spans="6:12">
      <c r="F9626" s="198"/>
      <c r="G9626" s="196"/>
      <c r="H9626" s="196"/>
      <c r="I9626" s="196"/>
      <c r="J9626" s="196"/>
      <c r="K9626" s="196"/>
      <c r="L9626" s="197"/>
    </row>
    <row r="9627" spans="6:12">
      <c r="F9627" s="198"/>
      <c r="G9627" s="196"/>
      <c r="H9627" s="196"/>
      <c r="I9627" s="196"/>
      <c r="J9627" s="196"/>
      <c r="K9627" s="196"/>
      <c r="L9627" s="197"/>
    </row>
    <row r="9628" spans="6:12">
      <c r="F9628" s="198"/>
      <c r="G9628" s="196"/>
      <c r="H9628" s="196"/>
      <c r="I9628" s="196"/>
      <c r="J9628" s="196"/>
      <c r="K9628" s="196"/>
      <c r="L9628" s="197"/>
    </row>
    <row r="9629" spans="6:12">
      <c r="F9629" s="198"/>
      <c r="G9629" s="196"/>
      <c r="H9629" s="196"/>
      <c r="I9629" s="196"/>
      <c r="J9629" s="196"/>
      <c r="K9629" s="196"/>
      <c r="L9629" s="197"/>
    </row>
    <row r="9630" spans="6:12">
      <c r="F9630" s="198"/>
      <c r="G9630" s="196"/>
      <c r="H9630" s="196"/>
      <c r="I9630" s="196"/>
      <c r="J9630" s="196"/>
      <c r="K9630" s="196"/>
      <c r="L9630" s="197"/>
    </row>
    <row r="9631" spans="6:12">
      <c r="F9631" s="198"/>
      <c r="G9631" s="196"/>
      <c r="H9631" s="196"/>
      <c r="I9631" s="196"/>
      <c r="J9631" s="196"/>
      <c r="K9631" s="196"/>
      <c r="L9631" s="197"/>
    </row>
    <row r="9632" spans="6:12">
      <c r="F9632" s="198"/>
      <c r="G9632" s="196"/>
      <c r="H9632" s="196"/>
      <c r="I9632" s="196"/>
      <c r="J9632" s="196"/>
      <c r="K9632" s="196"/>
      <c r="L9632" s="197"/>
    </row>
    <row r="9633" spans="6:12">
      <c r="F9633" s="198"/>
      <c r="G9633" s="196"/>
      <c r="H9633" s="196"/>
      <c r="I9633" s="196"/>
      <c r="J9633" s="196"/>
      <c r="K9633" s="196"/>
      <c r="L9633" s="197"/>
    </row>
    <row r="9634" spans="6:12">
      <c r="F9634" s="198"/>
      <c r="G9634" s="196"/>
      <c r="H9634" s="196"/>
      <c r="I9634" s="196"/>
      <c r="J9634" s="196"/>
      <c r="K9634" s="196"/>
      <c r="L9634" s="197"/>
    </row>
    <row r="9635" spans="6:12">
      <c r="F9635" s="198"/>
      <c r="G9635" s="196"/>
      <c r="H9635" s="196"/>
      <c r="I9635" s="196"/>
      <c r="J9635" s="196"/>
      <c r="K9635" s="196"/>
      <c r="L9635" s="197"/>
    </row>
    <row r="9636" spans="6:12">
      <c r="F9636" s="198"/>
      <c r="G9636" s="196"/>
      <c r="H9636" s="196"/>
      <c r="I9636" s="196"/>
      <c r="J9636" s="196"/>
      <c r="K9636" s="196"/>
      <c r="L9636" s="197"/>
    </row>
    <row r="9637" spans="6:12">
      <c r="F9637" s="198"/>
      <c r="G9637" s="196"/>
      <c r="H9637" s="196"/>
      <c r="I9637" s="196"/>
      <c r="J9637" s="196"/>
      <c r="K9637" s="196"/>
      <c r="L9637" s="197"/>
    </row>
    <row r="9638" spans="6:12">
      <c r="F9638" s="198"/>
      <c r="G9638" s="196"/>
      <c r="H9638" s="196"/>
      <c r="I9638" s="196"/>
      <c r="J9638" s="196"/>
      <c r="K9638" s="196"/>
      <c r="L9638" s="197"/>
    </row>
    <row r="9639" spans="6:12">
      <c r="F9639" s="198"/>
      <c r="G9639" s="196"/>
      <c r="H9639" s="196"/>
      <c r="I9639" s="196"/>
      <c r="J9639" s="196"/>
      <c r="K9639" s="196"/>
      <c r="L9639" s="197"/>
    </row>
    <row r="9640" spans="6:12">
      <c r="F9640" s="198"/>
      <c r="G9640" s="196"/>
      <c r="H9640" s="196"/>
      <c r="I9640" s="196"/>
      <c r="J9640" s="196"/>
      <c r="K9640" s="196"/>
      <c r="L9640" s="197"/>
    </row>
    <row r="9641" spans="6:12">
      <c r="F9641" s="198"/>
      <c r="G9641" s="196"/>
      <c r="H9641" s="196"/>
      <c r="I9641" s="196"/>
      <c r="J9641" s="196"/>
      <c r="K9641" s="196"/>
      <c r="L9641" s="197"/>
    </row>
    <row r="9642" spans="6:12">
      <c r="F9642" s="198"/>
      <c r="G9642" s="196"/>
      <c r="H9642" s="196"/>
      <c r="I9642" s="196"/>
      <c r="J9642" s="196"/>
      <c r="K9642" s="196"/>
      <c r="L9642" s="197"/>
    </row>
    <row r="9643" spans="6:12">
      <c r="F9643" s="198"/>
      <c r="G9643" s="196"/>
      <c r="H9643" s="196"/>
      <c r="I9643" s="196"/>
      <c r="J9643" s="196"/>
      <c r="K9643" s="196"/>
      <c r="L9643" s="197"/>
    </row>
    <row r="9644" spans="6:12">
      <c r="F9644" s="198"/>
      <c r="G9644" s="196"/>
      <c r="H9644" s="196"/>
      <c r="I9644" s="196"/>
      <c r="J9644" s="196"/>
      <c r="K9644" s="196"/>
      <c r="L9644" s="197"/>
    </row>
    <row r="9645" spans="6:12">
      <c r="F9645" s="198"/>
      <c r="G9645" s="196"/>
      <c r="H9645" s="196"/>
      <c r="I9645" s="196"/>
      <c r="J9645" s="196"/>
      <c r="K9645" s="196"/>
      <c r="L9645" s="197"/>
    </row>
    <row r="9646" spans="6:12">
      <c r="F9646" s="198"/>
      <c r="G9646" s="196"/>
      <c r="H9646" s="196"/>
      <c r="I9646" s="196"/>
      <c r="J9646" s="196"/>
      <c r="K9646" s="196"/>
      <c r="L9646" s="197"/>
    </row>
    <row r="9647" spans="6:12">
      <c r="F9647" s="198"/>
      <c r="G9647" s="196"/>
      <c r="H9647" s="196"/>
      <c r="I9647" s="196"/>
      <c r="J9647" s="196"/>
      <c r="K9647" s="196"/>
      <c r="L9647" s="197"/>
    </row>
    <row r="9648" spans="6:12">
      <c r="F9648" s="198"/>
      <c r="G9648" s="196"/>
      <c r="H9648" s="196"/>
      <c r="I9648" s="196"/>
      <c r="J9648" s="196"/>
      <c r="K9648" s="196"/>
      <c r="L9648" s="197"/>
    </row>
    <row r="9649" spans="6:12">
      <c r="F9649" s="198"/>
      <c r="G9649" s="196"/>
      <c r="H9649" s="196"/>
      <c r="I9649" s="196"/>
      <c r="J9649" s="196"/>
      <c r="K9649" s="196"/>
      <c r="L9649" s="197"/>
    </row>
    <row r="9650" spans="6:12">
      <c r="F9650" s="198"/>
      <c r="G9650" s="196"/>
      <c r="H9650" s="196"/>
      <c r="I9650" s="196"/>
      <c r="J9650" s="196"/>
      <c r="K9650" s="196"/>
      <c r="L9650" s="197"/>
    </row>
    <row r="9651" spans="6:12">
      <c r="F9651" s="198"/>
      <c r="G9651" s="196"/>
      <c r="H9651" s="196"/>
      <c r="I9651" s="196"/>
      <c r="J9651" s="196"/>
      <c r="K9651" s="196"/>
      <c r="L9651" s="197"/>
    </row>
    <row r="9652" spans="6:12">
      <c r="F9652" s="198"/>
      <c r="G9652" s="196"/>
      <c r="H9652" s="196"/>
      <c r="I9652" s="196"/>
      <c r="J9652" s="196"/>
      <c r="K9652" s="196"/>
      <c r="L9652" s="197"/>
    </row>
    <row r="9653" spans="6:12">
      <c r="F9653" s="198"/>
      <c r="G9653" s="196"/>
      <c r="H9653" s="196"/>
      <c r="I9653" s="196"/>
      <c r="J9653" s="196"/>
      <c r="K9653" s="196"/>
      <c r="L9653" s="197"/>
    </row>
    <row r="9654" spans="6:12">
      <c r="F9654" s="198"/>
      <c r="G9654" s="196"/>
      <c r="H9654" s="196"/>
      <c r="I9654" s="196"/>
      <c r="J9654" s="196"/>
      <c r="K9654" s="196"/>
      <c r="L9654" s="197"/>
    </row>
    <row r="9655" spans="6:12">
      <c r="F9655" s="198"/>
      <c r="G9655" s="196"/>
      <c r="H9655" s="196"/>
      <c r="I9655" s="196"/>
      <c r="J9655" s="196"/>
      <c r="K9655" s="196"/>
      <c r="L9655" s="197"/>
    </row>
    <row r="9656" spans="6:12">
      <c r="F9656" s="198"/>
      <c r="G9656" s="196"/>
      <c r="H9656" s="196"/>
      <c r="I9656" s="196"/>
      <c r="J9656" s="196"/>
      <c r="K9656" s="196"/>
      <c r="L9656" s="197"/>
    </row>
    <row r="9657" spans="6:12">
      <c r="F9657" s="198"/>
      <c r="G9657" s="196"/>
      <c r="H9657" s="196"/>
      <c r="I9657" s="196"/>
      <c r="J9657" s="196"/>
      <c r="K9657" s="196"/>
      <c r="L9657" s="197"/>
    </row>
    <row r="9658" spans="6:12">
      <c r="F9658" s="198"/>
      <c r="G9658" s="196"/>
      <c r="H9658" s="196"/>
      <c r="I9658" s="196"/>
      <c r="J9658" s="196"/>
      <c r="K9658" s="196"/>
      <c r="L9658" s="197"/>
    </row>
    <row r="9659" spans="6:12">
      <c r="F9659" s="198"/>
      <c r="G9659" s="196"/>
      <c r="H9659" s="196"/>
      <c r="I9659" s="196"/>
      <c r="J9659" s="196"/>
      <c r="K9659" s="196"/>
      <c r="L9659" s="197"/>
    </row>
    <row r="9660" spans="6:12">
      <c r="F9660" s="198"/>
      <c r="G9660" s="196"/>
      <c r="H9660" s="196"/>
      <c r="I9660" s="196"/>
      <c r="J9660" s="196"/>
      <c r="K9660" s="196"/>
      <c r="L9660" s="197"/>
    </row>
    <row r="9661" spans="6:12">
      <c r="F9661" s="198"/>
      <c r="G9661" s="196"/>
      <c r="H9661" s="196"/>
      <c r="I9661" s="196"/>
      <c r="J9661" s="196"/>
      <c r="K9661" s="196"/>
      <c r="L9661" s="197"/>
    </row>
    <row r="9662" spans="6:12">
      <c r="F9662" s="198"/>
      <c r="G9662" s="196"/>
      <c r="H9662" s="196"/>
      <c r="I9662" s="196"/>
      <c r="J9662" s="196"/>
      <c r="K9662" s="196"/>
      <c r="L9662" s="197"/>
    </row>
    <row r="9663" spans="6:12">
      <c r="F9663" s="198"/>
      <c r="G9663" s="196"/>
      <c r="H9663" s="196"/>
      <c r="I9663" s="196"/>
      <c r="J9663" s="196"/>
      <c r="K9663" s="196"/>
      <c r="L9663" s="197"/>
    </row>
    <row r="9664" spans="6:12">
      <c r="F9664" s="198"/>
      <c r="G9664" s="196"/>
      <c r="H9664" s="196"/>
      <c r="I9664" s="196"/>
      <c r="J9664" s="196"/>
      <c r="K9664" s="196"/>
      <c r="L9664" s="197"/>
    </row>
    <row r="9665" spans="6:12">
      <c r="F9665" s="198"/>
      <c r="G9665" s="196"/>
      <c r="H9665" s="196"/>
      <c r="I9665" s="196"/>
      <c r="J9665" s="196"/>
      <c r="K9665" s="196"/>
      <c r="L9665" s="197"/>
    </row>
    <row r="9666" spans="6:12">
      <c r="F9666" s="198"/>
      <c r="G9666" s="196"/>
      <c r="H9666" s="196"/>
      <c r="I9666" s="196"/>
      <c r="J9666" s="196"/>
      <c r="K9666" s="196"/>
      <c r="L9666" s="197"/>
    </row>
    <row r="9667" spans="6:12">
      <c r="F9667" s="198"/>
      <c r="G9667" s="196"/>
      <c r="H9667" s="196"/>
      <c r="I9667" s="196"/>
      <c r="J9667" s="196"/>
      <c r="K9667" s="196"/>
      <c r="L9667" s="197"/>
    </row>
    <row r="9668" spans="6:12">
      <c r="F9668" s="198"/>
      <c r="G9668" s="196"/>
      <c r="H9668" s="196"/>
      <c r="I9668" s="196"/>
      <c r="J9668" s="196"/>
      <c r="K9668" s="196"/>
      <c r="L9668" s="197"/>
    </row>
    <row r="9669" spans="6:12">
      <c r="F9669" s="198"/>
      <c r="G9669" s="196"/>
      <c r="H9669" s="196"/>
      <c r="I9669" s="196"/>
      <c r="J9669" s="196"/>
      <c r="K9669" s="196"/>
      <c r="L9669" s="197"/>
    </row>
    <row r="9670" spans="6:12">
      <c r="F9670" s="198"/>
      <c r="G9670" s="196"/>
      <c r="H9670" s="196"/>
      <c r="I9670" s="196"/>
      <c r="J9670" s="196"/>
      <c r="K9670" s="196"/>
      <c r="L9670" s="197"/>
    </row>
    <row r="9671" spans="6:12">
      <c r="F9671" s="198"/>
      <c r="G9671" s="196"/>
      <c r="H9671" s="196"/>
      <c r="I9671" s="196"/>
      <c r="J9671" s="196"/>
      <c r="K9671" s="196"/>
      <c r="L9671" s="197"/>
    </row>
    <row r="9672" spans="6:12">
      <c r="F9672" s="198"/>
      <c r="G9672" s="196"/>
      <c r="H9672" s="196"/>
      <c r="I9672" s="196"/>
      <c r="J9672" s="196"/>
      <c r="K9672" s="196"/>
      <c r="L9672" s="197"/>
    </row>
    <row r="9673" spans="6:12">
      <c r="F9673" s="198"/>
      <c r="G9673" s="196"/>
      <c r="H9673" s="196"/>
      <c r="I9673" s="196"/>
      <c r="J9673" s="196"/>
      <c r="K9673" s="196"/>
      <c r="L9673" s="197"/>
    </row>
    <row r="9674" spans="6:12">
      <c r="F9674" s="198"/>
      <c r="G9674" s="196"/>
      <c r="H9674" s="196"/>
      <c r="I9674" s="196"/>
      <c r="J9674" s="196"/>
      <c r="K9674" s="196"/>
      <c r="L9674" s="197"/>
    </row>
    <row r="9675" spans="6:12">
      <c r="F9675" s="198"/>
      <c r="G9675" s="196"/>
      <c r="H9675" s="196"/>
      <c r="I9675" s="196"/>
      <c r="J9675" s="196"/>
      <c r="K9675" s="196"/>
      <c r="L9675" s="197"/>
    </row>
    <row r="9676" spans="6:12">
      <c r="F9676" s="198"/>
      <c r="G9676" s="196"/>
      <c r="H9676" s="196"/>
      <c r="I9676" s="196"/>
      <c r="J9676" s="196"/>
      <c r="K9676" s="196"/>
      <c r="L9676" s="197"/>
    </row>
    <row r="9677" spans="6:12">
      <c r="F9677" s="198"/>
      <c r="G9677" s="196"/>
      <c r="H9677" s="196"/>
      <c r="I9677" s="196"/>
      <c r="J9677" s="196"/>
      <c r="K9677" s="196"/>
      <c r="L9677" s="197"/>
    </row>
    <row r="9678" spans="6:12">
      <c r="F9678" s="198"/>
      <c r="G9678" s="196"/>
      <c r="H9678" s="196"/>
      <c r="I9678" s="196"/>
      <c r="J9678" s="196"/>
      <c r="K9678" s="196"/>
      <c r="L9678" s="197"/>
    </row>
    <row r="9679" spans="6:12">
      <c r="F9679" s="198"/>
      <c r="G9679" s="196"/>
      <c r="H9679" s="196"/>
      <c r="I9679" s="196"/>
      <c r="J9679" s="196"/>
      <c r="K9679" s="196"/>
      <c r="L9679" s="197"/>
    </row>
    <row r="9680" spans="6:12">
      <c r="F9680" s="198"/>
      <c r="G9680" s="196"/>
      <c r="H9680" s="196"/>
      <c r="I9680" s="196"/>
      <c r="J9680" s="196"/>
      <c r="K9680" s="196"/>
      <c r="L9680" s="197"/>
    </row>
    <row r="9681" spans="6:12">
      <c r="F9681" s="198"/>
      <c r="G9681" s="196"/>
      <c r="H9681" s="196"/>
      <c r="I9681" s="196"/>
      <c r="J9681" s="196"/>
      <c r="K9681" s="196"/>
      <c r="L9681" s="197"/>
    </row>
    <row r="9682" spans="6:12">
      <c r="F9682" s="198"/>
      <c r="G9682" s="196"/>
      <c r="H9682" s="196"/>
      <c r="I9682" s="196"/>
      <c r="J9682" s="196"/>
      <c r="K9682" s="196"/>
      <c r="L9682" s="197"/>
    </row>
    <row r="9683" spans="6:12">
      <c r="F9683" s="198"/>
      <c r="G9683" s="196"/>
      <c r="H9683" s="196"/>
      <c r="I9683" s="196"/>
      <c r="J9683" s="196"/>
      <c r="K9683" s="196"/>
      <c r="L9683" s="197"/>
    </row>
    <row r="9684" spans="6:12">
      <c r="F9684" s="198"/>
      <c r="G9684" s="196"/>
      <c r="H9684" s="196"/>
      <c r="I9684" s="196"/>
      <c r="J9684" s="196"/>
      <c r="K9684" s="196"/>
      <c r="L9684" s="197"/>
    </row>
    <row r="9685" spans="6:12">
      <c r="F9685" s="198"/>
      <c r="G9685" s="196"/>
      <c r="H9685" s="196"/>
      <c r="I9685" s="196"/>
      <c r="J9685" s="196"/>
      <c r="K9685" s="196"/>
      <c r="L9685" s="197"/>
    </row>
    <row r="9686" spans="6:12">
      <c r="F9686" s="198"/>
      <c r="G9686" s="196"/>
      <c r="H9686" s="196"/>
      <c r="I9686" s="196"/>
      <c r="J9686" s="196"/>
      <c r="K9686" s="196"/>
      <c r="L9686" s="197"/>
    </row>
    <row r="9687" spans="6:12">
      <c r="F9687" s="198"/>
      <c r="G9687" s="196"/>
      <c r="H9687" s="196"/>
      <c r="I9687" s="196"/>
      <c r="J9687" s="196"/>
      <c r="K9687" s="196"/>
      <c r="L9687" s="197"/>
    </row>
    <row r="9688" spans="6:12">
      <c r="F9688" s="198"/>
      <c r="G9688" s="196"/>
      <c r="H9688" s="196"/>
      <c r="I9688" s="196"/>
      <c r="J9688" s="196"/>
      <c r="K9688" s="196"/>
      <c r="L9688" s="197"/>
    </row>
    <row r="9689" spans="6:12">
      <c r="F9689" s="198"/>
      <c r="G9689" s="196"/>
      <c r="H9689" s="196"/>
      <c r="I9689" s="196"/>
      <c r="J9689" s="196"/>
      <c r="K9689" s="196"/>
      <c r="L9689" s="197"/>
    </row>
    <row r="9690" spans="6:12">
      <c r="F9690" s="198"/>
      <c r="G9690" s="196"/>
      <c r="H9690" s="196"/>
      <c r="I9690" s="196"/>
      <c r="J9690" s="196"/>
      <c r="K9690" s="196"/>
      <c r="L9690" s="197"/>
    </row>
    <row r="9691" spans="6:12">
      <c r="F9691" s="198"/>
      <c r="G9691" s="196"/>
      <c r="H9691" s="196"/>
      <c r="I9691" s="196"/>
      <c r="J9691" s="196"/>
      <c r="K9691" s="196"/>
      <c r="L9691" s="197"/>
    </row>
    <row r="9692" spans="6:12">
      <c r="F9692" s="198"/>
      <c r="G9692" s="196"/>
      <c r="H9692" s="196"/>
      <c r="I9692" s="196"/>
      <c r="J9692" s="196"/>
      <c r="K9692" s="196"/>
      <c r="L9692" s="197"/>
    </row>
    <row r="9693" spans="6:12">
      <c r="F9693" s="198"/>
      <c r="G9693" s="196"/>
      <c r="H9693" s="196"/>
      <c r="I9693" s="196"/>
      <c r="J9693" s="196"/>
      <c r="K9693" s="196"/>
      <c r="L9693" s="197"/>
    </row>
    <row r="9694" spans="6:12">
      <c r="F9694" s="198"/>
      <c r="G9694" s="196"/>
      <c r="H9694" s="196"/>
      <c r="I9694" s="196"/>
      <c r="J9694" s="196"/>
      <c r="K9694" s="196"/>
      <c r="L9694" s="197"/>
    </row>
    <row r="9695" spans="6:12">
      <c r="F9695" s="198"/>
      <c r="G9695" s="196"/>
      <c r="H9695" s="196"/>
      <c r="I9695" s="196"/>
      <c r="J9695" s="196"/>
      <c r="K9695" s="196"/>
      <c r="L9695" s="197"/>
    </row>
    <row r="9696" spans="6:12">
      <c r="F9696" s="198"/>
      <c r="G9696" s="196"/>
      <c r="H9696" s="196"/>
      <c r="I9696" s="196"/>
      <c r="J9696" s="196"/>
      <c r="K9696" s="196"/>
      <c r="L9696" s="197"/>
    </row>
    <row r="9697" spans="6:12">
      <c r="F9697" s="198"/>
      <c r="G9697" s="196"/>
      <c r="H9697" s="196"/>
      <c r="I9697" s="196"/>
      <c r="J9697" s="196"/>
      <c r="K9697" s="196"/>
      <c r="L9697" s="197"/>
    </row>
    <row r="9698" spans="6:12">
      <c r="F9698" s="198"/>
      <c r="G9698" s="196"/>
      <c r="H9698" s="196"/>
      <c r="I9698" s="196"/>
      <c r="J9698" s="196"/>
      <c r="K9698" s="196"/>
      <c r="L9698" s="197"/>
    </row>
    <row r="9699" spans="6:12">
      <c r="F9699" s="198"/>
      <c r="G9699" s="196"/>
      <c r="H9699" s="196"/>
      <c r="I9699" s="196"/>
      <c r="J9699" s="196"/>
      <c r="K9699" s="196"/>
      <c r="L9699" s="197"/>
    </row>
    <row r="9700" spans="6:12">
      <c r="F9700" s="198"/>
      <c r="G9700" s="196"/>
      <c r="H9700" s="196"/>
      <c r="I9700" s="196"/>
      <c r="J9700" s="196"/>
      <c r="K9700" s="196"/>
      <c r="L9700" s="197"/>
    </row>
    <row r="9701" spans="6:12">
      <c r="F9701" s="198"/>
      <c r="G9701" s="196"/>
      <c r="H9701" s="196"/>
      <c r="I9701" s="196"/>
      <c r="J9701" s="196"/>
      <c r="K9701" s="196"/>
      <c r="L9701" s="197"/>
    </row>
    <row r="9702" spans="6:12">
      <c r="F9702" s="198"/>
      <c r="G9702" s="196"/>
      <c r="H9702" s="196"/>
      <c r="I9702" s="196"/>
      <c r="J9702" s="196"/>
      <c r="K9702" s="196"/>
      <c r="L9702" s="197"/>
    </row>
    <row r="9703" spans="6:12">
      <c r="F9703" s="198"/>
      <c r="G9703" s="196"/>
      <c r="H9703" s="196"/>
      <c r="I9703" s="196"/>
      <c r="J9703" s="196"/>
      <c r="K9703" s="196"/>
      <c r="L9703" s="197"/>
    </row>
    <row r="9704" spans="6:12">
      <c r="F9704" s="198"/>
      <c r="G9704" s="196"/>
      <c r="H9704" s="196"/>
      <c r="I9704" s="196"/>
      <c r="J9704" s="196"/>
      <c r="K9704" s="196"/>
      <c r="L9704" s="197"/>
    </row>
    <row r="9705" spans="6:12">
      <c r="F9705" s="198"/>
      <c r="G9705" s="196"/>
      <c r="H9705" s="196"/>
      <c r="I9705" s="196"/>
      <c r="J9705" s="196"/>
      <c r="K9705" s="196"/>
      <c r="L9705" s="197"/>
    </row>
    <row r="9706" spans="6:12">
      <c r="F9706" s="198"/>
      <c r="G9706" s="196"/>
      <c r="H9706" s="196"/>
      <c r="I9706" s="196"/>
      <c r="J9706" s="196"/>
      <c r="K9706" s="196"/>
      <c r="L9706" s="197"/>
    </row>
    <row r="9707" spans="6:12">
      <c r="F9707" s="198"/>
      <c r="G9707" s="196"/>
      <c r="H9707" s="196"/>
      <c r="I9707" s="196"/>
      <c r="J9707" s="196"/>
      <c r="K9707" s="196"/>
      <c r="L9707" s="197"/>
    </row>
    <row r="9708" spans="6:12">
      <c r="F9708" s="198"/>
      <c r="G9708" s="196"/>
      <c r="H9708" s="196"/>
      <c r="I9708" s="196"/>
      <c r="J9708" s="196"/>
      <c r="K9708" s="196"/>
      <c r="L9708" s="197"/>
    </row>
    <row r="9709" spans="6:12">
      <c r="F9709" s="198"/>
      <c r="G9709" s="196"/>
      <c r="H9709" s="196"/>
      <c r="I9709" s="196"/>
      <c r="J9709" s="196"/>
      <c r="K9709" s="196"/>
      <c r="L9709" s="197"/>
    </row>
    <row r="9710" spans="6:12">
      <c r="F9710" s="198"/>
      <c r="G9710" s="196"/>
      <c r="H9710" s="196"/>
      <c r="I9710" s="196"/>
      <c r="J9710" s="196"/>
      <c r="K9710" s="196"/>
      <c r="L9710" s="197"/>
    </row>
    <row r="9711" spans="6:12">
      <c r="F9711" s="198"/>
      <c r="G9711" s="196"/>
      <c r="H9711" s="196"/>
      <c r="I9711" s="196"/>
      <c r="J9711" s="196"/>
      <c r="K9711" s="196"/>
      <c r="L9711" s="197"/>
    </row>
    <row r="9712" spans="6:12">
      <c r="F9712" s="198"/>
      <c r="G9712" s="196"/>
      <c r="H9712" s="196"/>
      <c r="I9712" s="196"/>
      <c r="J9712" s="196"/>
      <c r="K9712" s="196"/>
      <c r="L9712" s="197"/>
    </row>
    <row r="9713" spans="6:12">
      <c r="F9713" s="198"/>
      <c r="G9713" s="196"/>
      <c r="H9713" s="196"/>
      <c r="I9713" s="196"/>
      <c r="J9713" s="196"/>
      <c r="K9713" s="196"/>
      <c r="L9713" s="197"/>
    </row>
    <row r="9714" spans="6:12">
      <c r="F9714" s="198"/>
      <c r="G9714" s="196"/>
      <c r="H9714" s="196"/>
      <c r="I9714" s="196"/>
      <c r="J9714" s="196"/>
      <c r="K9714" s="196"/>
      <c r="L9714" s="197"/>
    </row>
    <row r="9715" spans="6:12">
      <c r="F9715" s="198"/>
      <c r="G9715" s="196"/>
      <c r="H9715" s="196"/>
      <c r="I9715" s="196"/>
      <c r="J9715" s="196"/>
      <c r="K9715" s="196"/>
      <c r="L9715" s="197"/>
    </row>
    <row r="9716" spans="6:12">
      <c r="F9716" s="198"/>
      <c r="G9716" s="196"/>
      <c r="H9716" s="196"/>
      <c r="I9716" s="196"/>
      <c r="J9716" s="196"/>
      <c r="K9716" s="196"/>
      <c r="L9716" s="197"/>
    </row>
    <row r="9717" spans="6:12">
      <c r="F9717" s="198"/>
      <c r="G9717" s="196"/>
      <c r="H9717" s="196"/>
      <c r="I9717" s="196"/>
      <c r="J9717" s="196"/>
      <c r="K9717" s="196"/>
      <c r="L9717" s="197"/>
    </row>
    <row r="9718" spans="6:12">
      <c r="F9718" s="198"/>
      <c r="G9718" s="196"/>
      <c r="H9718" s="196"/>
      <c r="I9718" s="196"/>
      <c r="J9718" s="196"/>
      <c r="K9718" s="196"/>
      <c r="L9718" s="197"/>
    </row>
    <row r="9719" spans="6:12">
      <c r="F9719" s="198"/>
      <c r="G9719" s="196"/>
      <c r="H9719" s="196"/>
      <c r="I9719" s="196"/>
      <c r="J9719" s="196"/>
      <c r="K9719" s="196"/>
      <c r="L9719" s="197"/>
    </row>
    <row r="9720" spans="6:12">
      <c r="F9720" s="198"/>
      <c r="G9720" s="196"/>
      <c r="H9720" s="196"/>
      <c r="I9720" s="196"/>
      <c r="J9720" s="196"/>
      <c r="K9720" s="196"/>
      <c r="L9720" s="197"/>
    </row>
    <row r="9721" spans="6:12">
      <c r="F9721" s="198"/>
      <c r="G9721" s="196"/>
      <c r="H9721" s="196"/>
      <c r="I9721" s="196"/>
      <c r="J9721" s="196"/>
      <c r="K9721" s="196"/>
      <c r="L9721" s="197"/>
    </row>
    <row r="9722" spans="6:12">
      <c r="F9722" s="198"/>
      <c r="G9722" s="196"/>
      <c r="H9722" s="196"/>
      <c r="I9722" s="196"/>
      <c r="J9722" s="196"/>
      <c r="K9722" s="196"/>
      <c r="L9722" s="197"/>
    </row>
    <row r="9723" spans="6:12">
      <c r="F9723" s="198"/>
      <c r="G9723" s="196"/>
      <c r="H9723" s="196"/>
      <c r="I9723" s="196"/>
      <c r="J9723" s="196"/>
      <c r="K9723" s="196"/>
      <c r="L9723" s="197"/>
    </row>
    <row r="9724" spans="6:12">
      <c r="F9724" s="198"/>
      <c r="G9724" s="196"/>
      <c r="H9724" s="196"/>
      <c r="I9724" s="196"/>
      <c r="J9724" s="196"/>
      <c r="K9724" s="196"/>
      <c r="L9724" s="197"/>
    </row>
    <row r="9725" spans="6:12">
      <c r="F9725" s="198"/>
      <c r="G9725" s="196"/>
      <c r="H9725" s="196"/>
      <c r="I9725" s="196"/>
      <c r="J9725" s="196"/>
      <c r="K9725" s="196"/>
      <c r="L9725" s="197"/>
    </row>
    <row r="9726" spans="6:12">
      <c r="F9726" s="198"/>
      <c r="G9726" s="196"/>
      <c r="H9726" s="196"/>
      <c r="I9726" s="196"/>
      <c r="J9726" s="196"/>
      <c r="K9726" s="196"/>
      <c r="L9726" s="197"/>
    </row>
    <row r="9727" spans="6:12">
      <c r="F9727" s="198"/>
      <c r="G9727" s="196"/>
      <c r="H9727" s="196"/>
      <c r="I9727" s="196"/>
      <c r="J9727" s="196"/>
      <c r="K9727" s="196"/>
      <c r="L9727" s="197"/>
    </row>
    <row r="9728" spans="6:12">
      <c r="F9728" s="198"/>
      <c r="G9728" s="196"/>
      <c r="H9728" s="196"/>
      <c r="I9728" s="196"/>
      <c r="J9728" s="196"/>
      <c r="K9728" s="196"/>
      <c r="L9728" s="197"/>
    </row>
    <row r="9729" spans="6:12">
      <c r="F9729" s="198"/>
      <c r="G9729" s="196"/>
      <c r="H9729" s="196"/>
      <c r="I9729" s="196"/>
      <c r="J9729" s="196"/>
      <c r="K9729" s="196"/>
      <c r="L9729" s="197"/>
    </row>
    <row r="9730" spans="6:12">
      <c r="F9730" s="198"/>
      <c r="G9730" s="196"/>
      <c r="H9730" s="196"/>
      <c r="I9730" s="196"/>
      <c r="J9730" s="196"/>
      <c r="K9730" s="196"/>
      <c r="L9730" s="197"/>
    </row>
    <row r="9731" spans="6:12">
      <c r="F9731" s="198"/>
      <c r="G9731" s="196"/>
      <c r="H9731" s="196"/>
      <c r="I9731" s="196"/>
      <c r="J9731" s="196"/>
      <c r="K9731" s="196"/>
      <c r="L9731" s="197"/>
    </row>
    <row r="9732" spans="6:12">
      <c r="F9732" s="198"/>
      <c r="G9732" s="196"/>
      <c r="H9732" s="196"/>
      <c r="I9732" s="196"/>
      <c r="J9732" s="196"/>
      <c r="K9732" s="196"/>
      <c r="L9732" s="197"/>
    </row>
    <row r="9733" spans="6:12">
      <c r="F9733" s="198"/>
      <c r="G9733" s="196"/>
      <c r="H9733" s="196"/>
      <c r="I9733" s="196"/>
      <c r="J9733" s="196"/>
      <c r="K9733" s="196"/>
      <c r="L9733" s="197"/>
    </row>
    <row r="9734" spans="6:12">
      <c r="F9734" s="198"/>
      <c r="G9734" s="196"/>
      <c r="H9734" s="196"/>
      <c r="I9734" s="196"/>
      <c r="J9734" s="196"/>
      <c r="K9734" s="196"/>
      <c r="L9734" s="197"/>
    </row>
    <row r="9735" spans="6:12">
      <c r="F9735" s="198"/>
      <c r="G9735" s="196"/>
      <c r="H9735" s="196"/>
      <c r="I9735" s="196"/>
      <c r="J9735" s="196"/>
      <c r="K9735" s="196"/>
      <c r="L9735" s="197"/>
    </row>
    <row r="9736" spans="6:12">
      <c r="F9736" s="198"/>
      <c r="G9736" s="196"/>
      <c r="H9736" s="196"/>
      <c r="I9736" s="196"/>
      <c r="J9736" s="196"/>
      <c r="K9736" s="196"/>
      <c r="L9736" s="197"/>
    </row>
    <row r="9737" spans="6:12">
      <c r="F9737" s="198"/>
      <c r="G9737" s="196"/>
      <c r="H9737" s="196"/>
      <c r="I9737" s="196"/>
      <c r="J9737" s="196"/>
      <c r="K9737" s="196"/>
      <c r="L9737" s="197"/>
    </row>
    <row r="9738" spans="6:12">
      <c r="F9738" s="198"/>
      <c r="G9738" s="196"/>
      <c r="H9738" s="196"/>
      <c r="I9738" s="196"/>
      <c r="J9738" s="196"/>
      <c r="K9738" s="196"/>
      <c r="L9738" s="197"/>
    </row>
    <row r="9739" spans="6:12">
      <c r="F9739" s="198"/>
      <c r="G9739" s="196"/>
      <c r="H9739" s="196"/>
      <c r="I9739" s="196"/>
      <c r="J9739" s="196"/>
      <c r="K9739" s="196"/>
      <c r="L9739" s="197"/>
    </row>
    <row r="9740" spans="6:12">
      <c r="F9740" s="198"/>
      <c r="G9740" s="196"/>
      <c r="H9740" s="196"/>
      <c r="I9740" s="196"/>
      <c r="J9740" s="196"/>
      <c r="K9740" s="196"/>
      <c r="L9740" s="197"/>
    </row>
    <row r="9741" spans="6:12">
      <c r="F9741" s="198"/>
      <c r="G9741" s="196"/>
      <c r="H9741" s="196"/>
      <c r="I9741" s="196"/>
      <c r="J9741" s="196"/>
      <c r="K9741" s="196"/>
      <c r="L9741" s="197"/>
    </row>
    <row r="9742" spans="6:12">
      <c r="F9742" s="198"/>
      <c r="G9742" s="196"/>
      <c r="H9742" s="196"/>
      <c r="I9742" s="196"/>
      <c r="J9742" s="196"/>
      <c r="K9742" s="196"/>
      <c r="L9742" s="197"/>
    </row>
    <row r="9743" spans="6:12">
      <c r="F9743" s="198"/>
      <c r="G9743" s="196"/>
      <c r="H9743" s="196"/>
      <c r="I9743" s="196"/>
      <c r="J9743" s="196"/>
      <c r="K9743" s="196"/>
      <c r="L9743" s="197"/>
    </row>
    <row r="9744" spans="6:12">
      <c r="F9744" s="198"/>
      <c r="G9744" s="196"/>
      <c r="H9744" s="196"/>
      <c r="I9744" s="196"/>
      <c r="J9744" s="196"/>
      <c r="K9744" s="196"/>
      <c r="L9744" s="197"/>
    </row>
    <row r="9745" spans="6:12">
      <c r="F9745" s="198"/>
      <c r="G9745" s="196"/>
      <c r="H9745" s="196"/>
      <c r="I9745" s="196"/>
      <c r="J9745" s="196"/>
      <c r="K9745" s="196"/>
      <c r="L9745" s="197"/>
    </row>
    <row r="9746" spans="6:12">
      <c r="F9746" s="198"/>
      <c r="G9746" s="196"/>
      <c r="H9746" s="196"/>
      <c r="I9746" s="196"/>
      <c r="J9746" s="196"/>
      <c r="K9746" s="196"/>
      <c r="L9746" s="197"/>
    </row>
    <row r="9747" spans="6:12">
      <c r="F9747" s="198"/>
      <c r="G9747" s="196"/>
      <c r="H9747" s="196"/>
      <c r="I9747" s="196"/>
      <c r="J9747" s="196"/>
      <c r="K9747" s="196"/>
      <c r="L9747" s="197"/>
    </row>
    <row r="9748" spans="6:12">
      <c r="F9748" s="198"/>
      <c r="G9748" s="196"/>
      <c r="H9748" s="196"/>
      <c r="I9748" s="196"/>
      <c r="J9748" s="196"/>
      <c r="K9748" s="196"/>
      <c r="L9748" s="197"/>
    </row>
    <row r="9749" spans="6:12">
      <c r="F9749" s="198"/>
      <c r="G9749" s="196"/>
      <c r="H9749" s="196"/>
      <c r="I9749" s="196"/>
      <c r="J9749" s="196"/>
      <c r="K9749" s="196"/>
      <c r="L9749" s="197"/>
    </row>
    <row r="9750" spans="6:12">
      <c r="F9750" s="198"/>
      <c r="G9750" s="196"/>
      <c r="H9750" s="196"/>
      <c r="I9750" s="196"/>
      <c r="J9750" s="196"/>
      <c r="K9750" s="196"/>
      <c r="L9750" s="197"/>
    </row>
    <row r="9751" spans="6:12">
      <c r="F9751" s="198"/>
      <c r="G9751" s="196"/>
      <c r="H9751" s="196"/>
      <c r="I9751" s="196"/>
      <c r="J9751" s="196"/>
      <c r="K9751" s="196"/>
      <c r="L9751" s="197"/>
    </row>
    <row r="9752" spans="6:12">
      <c r="F9752" s="198"/>
      <c r="G9752" s="196"/>
      <c r="H9752" s="196"/>
      <c r="I9752" s="196"/>
      <c r="J9752" s="196"/>
      <c r="K9752" s="196"/>
      <c r="L9752" s="197"/>
    </row>
    <row r="9753" spans="6:12">
      <c r="F9753" s="198"/>
      <c r="G9753" s="196"/>
      <c r="H9753" s="196"/>
      <c r="I9753" s="196"/>
      <c r="J9753" s="196"/>
      <c r="K9753" s="196"/>
      <c r="L9753" s="197"/>
    </row>
    <row r="9754" spans="6:12">
      <c r="F9754" s="198"/>
      <c r="G9754" s="196"/>
      <c r="H9754" s="196"/>
      <c r="I9754" s="196"/>
      <c r="J9754" s="196"/>
      <c r="K9754" s="196"/>
      <c r="L9754" s="197"/>
    </row>
    <row r="9755" spans="6:12">
      <c r="F9755" s="198"/>
      <c r="G9755" s="196"/>
      <c r="H9755" s="196"/>
      <c r="I9755" s="196"/>
      <c r="J9755" s="196"/>
      <c r="K9755" s="196"/>
      <c r="L9755" s="197"/>
    </row>
    <row r="9756" spans="6:12">
      <c r="F9756" s="198"/>
      <c r="G9756" s="196"/>
      <c r="H9756" s="196"/>
      <c r="I9756" s="196"/>
      <c r="J9756" s="196"/>
      <c r="K9756" s="196"/>
      <c r="L9756" s="197"/>
    </row>
    <row r="9757" spans="6:12">
      <c r="F9757" s="198"/>
      <c r="G9757" s="196"/>
      <c r="H9757" s="196"/>
      <c r="I9757" s="196"/>
      <c r="J9757" s="196"/>
      <c r="K9757" s="196"/>
      <c r="L9757" s="197"/>
    </row>
    <row r="9758" spans="6:12">
      <c r="F9758" s="198"/>
      <c r="G9758" s="196"/>
      <c r="H9758" s="196"/>
      <c r="I9758" s="196"/>
      <c r="J9758" s="196"/>
      <c r="K9758" s="196"/>
      <c r="L9758" s="197"/>
    </row>
    <row r="9759" spans="6:12">
      <c r="F9759" s="198"/>
      <c r="G9759" s="196"/>
      <c r="H9759" s="196"/>
      <c r="I9759" s="196"/>
      <c r="J9759" s="196"/>
      <c r="K9759" s="196"/>
      <c r="L9759" s="197"/>
    </row>
    <row r="9760" spans="6:12">
      <c r="F9760" s="198"/>
      <c r="G9760" s="196"/>
      <c r="H9760" s="196"/>
      <c r="I9760" s="196"/>
      <c r="J9760" s="196"/>
      <c r="K9760" s="196"/>
      <c r="L9760" s="197"/>
    </row>
    <row r="9761" spans="6:12">
      <c r="F9761" s="198"/>
      <c r="G9761" s="196"/>
      <c r="H9761" s="196"/>
      <c r="I9761" s="196"/>
      <c r="J9761" s="196"/>
      <c r="K9761" s="196"/>
      <c r="L9761" s="197"/>
    </row>
    <row r="9762" spans="6:12">
      <c r="F9762" s="198"/>
      <c r="G9762" s="196"/>
      <c r="H9762" s="196"/>
      <c r="I9762" s="196"/>
      <c r="J9762" s="196"/>
      <c r="K9762" s="196"/>
      <c r="L9762" s="197"/>
    </row>
    <row r="9763" spans="6:12">
      <c r="F9763" s="198"/>
      <c r="G9763" s="196"/>
      <c r="H9763" s="196"/>
      <c r="I9763" s="196"/>
      <c r="J9763" s="196"/>
      <c r="K9763" s="196"/>
      <c r="L9763" s="197"/>
    </row>
    <row r="9764" spans="6:12">
      <c r="F9764" s="198"/>
      <c r="G9764" s="196"/>
      <c r="H9764" s="196"/>
      <c r="I9764" s="196"/>
      <c r="J9764" s="196"/>
      <c r="K9764" s="196"/>
      <c r="L9764" s="197"/>
    </row>
    <row r="9765" spans="6:12">
      <c r="F9765" s="198"/>
      <c r="G9765" s="196"/>
      <c r="H9765" s="196"/>
      <c r="I9765" s="196"/>
      <c r="J9765" s="196"/>
      <c r="K9765" s="196"/>
      <c r="L9765" s="197"/>
    </row>
    <row r="9766" spans="6:12">
      <c r="F9766" s="198"/>
      <c r="G9766" s="196"/>
      <c r="H9766" s="196"/>
      <c r="I9766" s="196"/>
      <c r="J9766" s="196"/>
      <c r="K9766" s="196"/>
      <c r="L9766" s="197"/>
    </row>
    <row r="9767" spans="6:12">
      <c r="F9767" s="198"/>
      <c r="G9767" s="196"/>
      <c r="H9767" s="196"/>
      <c r="I9767" s="196"/>
      <c r="J9767" s="196"/>
      <c r="K9767" s="196"/>
      <c r="L9767" s="197"/>
    </row>
    <row r="9768" spans="6:12">
      <c r="F9768" s="198"/>
      <c r="G9768" s="196"/>
      <c r="H9768" s="196"/>
      <c r="I9768" s="196"/>
      <c r="J9768" s="196"/>
      <c r="K9768" s="196"/>
      <c r="L9768" s="197"/>
    </row>
    <row r="9769" spans="6:12">
      <c r="F9769" s="198"/>
      <c r="G9769" s="196"/>
      <c r="H9769" s="196"/>
      <c r="I9769" s="196"/>
      <c r="J9769" s="196"/>
      <c r="K9769" s="196"/>
      <c r="L9769" s="197"/>
    </row>
    <row r="9770" spans="6:12">
      <c r="F9770" s="198"/>
      <c r="G9770" s="196"/>
      <c r="H9770" s="196"/>
      <c r="I9770" s="196"/>
      <c r="J9770" s="196"/>
      <c r="K9770" s="196"/>
      <c r="L9770" s="197"/>
    </row>
    <row r="9771" spans="6:12">
      <c r="F9771" s="198"/>
      <c r="G9771" s="196"/>
      <c r="H9771" s="196"/>
      <c r="I9771" s="196"/>
      <c r="J9771" s="196"/>
      <c r="K9771" s="196"/>
      <c r="L9771" s="197"/>
    </row>
    <row r="9772" spans="6:12">
      <c r="F9772" s="198"/>
      <c r="G9772" s="196"/>
      <c r="H9772" s="196"/>
      <c r="I9772" s="196"/>
      <c r="J9772" s="196"/>
      <c r="K9772" s="196"/>
      <c r="L9772" s="197"/>
    </row>
    <row r="9773" spans="6:12">
      <c r="F9773" s="198"/>
      <c r="G9773" s="196"/>
      <c r="H9773" s="196"/>
      <c r="I9773" s="196"/>
      <c r="J9773" s="196"/>
      <c r="K9773" s="196"/>
      <c r="L9773" s="197"/>
    </row>
    <row r="9774" spans="6:12">
      <c r="F9774" s="198"/>
      <c r="G9774" s="196"/>
      <c r="H9774" s="196"/>
      <c r="I9774" s="196"/>
      <c r="J9774" s="196"/>
      <c r="K9774" s="196"/>
      <c r="L9774" s="197"/>
    </row>
    <row r="9775" spans="6:12">
      <c r="F9775" s="198"/>
      <c r="G9775" s="196"/>
      <c r="H9775" s="196"/>
      <c r="I9775" s="196"/>
      <c r="J9775" s="196"/>
      <c r="K9775" s="196"/>
      <c r="L9775" s="197"/>
    </row>
    <row r="9776" spans="6:12">
      <c r="F9776" s="198"/>
      <c r="G9776" s="196"/>
      <c r="H9776" s="196"/>
      <c r="I9776" s="196"/>
      <c r="J9776" s="196"/>
      <c r="K9776" s="196"/>
      <c r="L9776" s="197"/>
    </row>
    <row r="9777" spans="6:12">
      <c r="F9777" s="198"/>
      <c r="G9777" s="196"/>
      <c r="H9777" s="196"/>
      <c r="I9777" s="196"/>
      <c r="J9777" s="196"/>
      <c r="K9777" s="196"/>
      <c r="L9777" s="197"/>
    </row>
    <row r="9778" spans="6:12">
      <c r="F9778" s="198"/>
      <c r="G9778" s="196"/>
      <c r="H9778" s="196"/>
      <c r="I9778" s="196"/>
      <c r="J9778" s="196"/>
      <c r="K9778" s="196"/>
      <c r="L9778" s="197"/>
    </row>
    <row r="9779" spans="6:12">
      <c r="F9779" s="198"/>
      <c r="G9779" s="196"/>
      <c r="H9779" s="196"/>
      <c r="I9779" s="196"/>
      <c r="J9779" s="196"/>
      <c r="K9779" s="196"/>
      <c r="L9779" s="197"/>
    </row>
    <row r="9780" spans="6:12">
      <c r="F9780" s="198"/>
      <c r="G9780" s="196"/>
      <c r="H9780" s="196"/>
      <c r="I9780" s="196"/>
      <c r="J9780" s="196"/>
      <c r="K9780" s="196"/>
      <c r="L9780" s="197"/>
    </row>
    <row r="9781" spans="6:12">
      <c r="F9781" s="198"/>
      <c r="G9781" s="196"/>
      <c r="H9781" s="196"/>
      <c r="I9781" s="196"/>
      <c r="J9781" s="196"/>
      <c r="K9781" s="196"/>
      <c r="L9781" s="197"/>
    </row>
    <row r="9782" spans="6:12">
      <c r="F9782" s="198"/>
      <c r="G9782" s="196"/>
      <c r="H9782" s="196"/>
      <c r="I9782" s="196"/>
      <c r="J9782" s="196"/>
      <c r="K9782" s="196"/>
      <c r="L9782" s="197"/>
    </row>
    <row r="9783" spans="6:12">
      <c r="F9783" s="198"/>
      <c r="G9783" s="196"/>
      <c r="H9783" s="196"/>
      <c r="I9783" s="196"/>
      <c r="J9783" s="196"/>
      <c r="K9783" s="196"/>
      <c r="L9783" s="197"/>
    </row>
    <row r="9784" spans="6:12">
      <c r="F9784" s="198"/>
      <c r="G9784" s="196"/>
      <c r="H9784" s="196"/>
      <c r="I9784" s="196"/>
      <c r="J9784" s="196"/>
      <c r="K9784" s="196"/>
      <c r="L9784" s="197"/>
    </row>
    <row r="9785" spans="6:12">
      <c r="F9785" s="198"/>
      <c r="G9785" s="196"/>
      <c r="H9785" s="196"/>
      <c r="I9785" s="196"/>
      <c r="J9785" s="196"/>
      <c r="K9785" s="196"/>
      <c r="L9785" s="197"/>
    </row>
    <row r="9786" spans="6:12">
      <c r="F9786" s="198"/>
      <c r="G9786" s="196"/>
      <c r="H9786" s="196"/>
      <c r="I9786" s="196"/>
      <c r="J9786" s="196"/>
      <c r="K9786" s="196"/>
      <c r="L9786" s="197"/>
    </row>
    <row r="9787" spans="6:12">
      <c r="F9787" s="198"/>
      <c r="G9787" s="196"/>
      <c r="H9787" s="196"/>
      <c r="I9787" s="196"/>
      <c r="J9787" s="196"/>
      <c r="K9787" s="196"/>
      <c r="L9787" s="197"/>
    </row>
    <row r="9788" spans="6:12">
      <c r="F9788" s="198"/>
      <c r="G9788" s="196"/>
      <c r="H9788" s="196"/>
      <c r="I9788" s="196"/>
      <c r="J9788" s="196"/>
      <c r="K9788" s="196"/>
      <c r="L9788" s="197"/>
    </row>
    <row r="9789" spans="6:12">
      <c r="F9789" s="198"/>
      <c r="G9789" s="196"/>
      <c r="H9789" s="196"/>
      <c r="I9789" s="196"/>
      <c r="J9789" s="196"/>
      <c r="K9789" s="196"/>
      <c r="L9789" s="197"/>
    </row>
    <row r="9790" spans="6:12">
      <c r="F9790" s="198"/>
      <c r="G9790" s="196"/>
      <c r="H9790" s="196"/>
      <c r="I9790" s="196"/>
      <c r="J9790" s="196"/>
      <c r="K9790" s="196"/>
      <c r="L9790" s="197"/>
    </row>
    <row r="9791" spans="6:12">
      <c r="F9791" s="198"/>
      <c r="G9791" s="196"/>
      <c r="H9791" s="196"/>
      <c r="I9791" s="196"/>
      <c r="J9791" s="196"/>
      <c r="K9791" s="196"/>
      <c r="L9791" s="197"/>
    </row>
    <row r="9792" spans="6:12">
      <c r="F9792" s="198"/>
      <c r="G9792" s="196"/>
      <c r="H9792" s="196"/>
      <c r="I9792" s="196"/>
      <c r="J9792" s="196"/>
      <c r="K9792" s="196"/>
      <c r="L9792" s="197"/>
    </row>
    <row r="9793" spans="6:12">
      <c r="F9793" s="198"/>
      <c r="G9793" s="196"/>
      <c r="H9793" s="196"/>
      <c r="I9793" s="196"/>
      <c r="J9793" s="196"/>
      <c r="K9793" s="196"/>
      <c r="L9793" s="197"/>
    </row>
    <row r="9794" spans="6:12">
      <c r="F9794" s="198"/>
      <c r="G9794" s="196"/>
      <c r="H9794" s="196"/>
      <c r="I9794" s="196"/>
      <c r="J9794" s="196"/>
      <c r="K9794" s="196"/>
      <c r="L9794" s="197"/>
    </row>
    <row r="9795" spans="6:12">
      <c r="F9795" s="198"/>
      <c r="G9795" s="196"/>
      <c r="H9795" s="196"/>
      <c r="I9795" s="196"/>
      <c r="J9795" s="196"/>
      <c r="K9795" s="196"/>
      <c r="L9795" s="197"/>
    </row>
    <row r="9796" spans="6:12">
      <c r="F9796" s="198"/>
      <c r="G9796" s="196"/>
      <c r="H9796" s="196"/>
      <c r="I9796" s="196"/>
      <c r="J9796" s="196"/>
      <c r="K9796" s="196"/>
      <c r="L9796" s="197"/>
    </row>
    <row r="9797" spans="6:12">
      <c r="F9797" s="198"/>
      <c r="G9797" s="196"/>
      <c r="H9797" s="196"/>
      <c r="I9797" s="196"/>
      <c r="J9797" s="196"/>
      <c r="K9797" s="196"/>
      <c r="L9797" s="197"/>
    </row>
    <row r="9798" spans="6:12">
      <c r="F9798" s="198"/>
      <c r="G9798" s="196"/>
      <c r="H9798" s="196"/>
      <c r="I9798" s="196"/>
      <c r="J9798" s="196"/>
      <c r="K9798" s="196"/>
      <c r="L9798" s="197"/>
    </row>
    <row r="9799" spans="6:12">
      <c r="F9799" s="198"/>
      <c r="G9799" s="196"/>
      <c r="H9799" s="196"/>
      <c r="I9799" s="196"/>
      <c r="J9799" s="196"/>
      <c r="K9799" s="196"/>
      <c r="L9799" s="197"/>
    </row>
    <row r="9800" spans="6:12">
      <c r="F9800" s="198"/>
      <c r="G9800" s="196"/>
      <c r="H9800" s="196"/>
      <c r="I9800" s="196"/>
      <c r="J9800" s="196"/>
      <c r="K9800" s="196"/>
      <c r="L9800" s="197"/>
    </row>
    <row r="9801" spans="6:12">
      <c r="F9801" s="198"/>
      <c r="G9801" s="196"/>
      <c r="H9801" s="196"/>
      <c r="I9801" s="196"/>
      <c r="J9801" s="196"/>
      <c r="K9801" s="196"/>
      <c r="L9801" s="197"/>
    </row>
    <row r="9802" spans="6:12">
      <c r="F9802" s="198"/>
      <c r="G9802" s="196"/>
      <c r="H9802" s="196"/>
      <c r="I9802" s="196"/>
      <c r="J9802" s="196"/>
      <c r="K9802" s="196"/>
      <c r="L9802" s="197"/>
    </row>
    <row r="9803" spans="6:12">
      <c r="F9803" s="198"/>
      <c r="G9803" s="196"/>
      <c r="H9803" s="196"/>
      <c r="I9803" s="196"/>
      <c r="J9803" s="196"/>
      <c r="K9803" s="196"/>
      <c r="L9803" s="197"/>
    </row>
    <row r="9804" spans="6:12">
      <c r="F9804" s="198"/>
      <c r="G9804" s="196"/>
      <c r="H9804" s="196"/>
      <c r="I9804" s="196"/>
      <c r="J9804" s="196"/>
      <c r="K9804" s="196"/>
      <c r="L9804" s="197"/>
    </row>
    <row r="9805" spans="6:12">
      <c r="F9805" s="198"/>
      <c r="G9805" s="196"/>
      <c r="H9805" s="196"/>
      <c r="I9805" s="196"/>
      <c r="J9805" s="196"/>
      <c r="K9805" s="196"/>
      <c r="L9805" s="197"/>
    </row>
    <row r="9806" spans="6:12">
      <c r="F9806" s="198"/>
      <c r="G9806" s="196"/>
      <c r="H9806" s="196"/>
      <c r="I9806" s="196"/>
      <c r="J9806" s="196"/>
      <c r="K9806" s="196"/>
      <c r="L9806" s="197"/>
    </row>
    <row r="9807" spans="6:12">
      <c r="F9807" s="198"/>
      <c r="G9807" s="196"/>
      <c r="H9807" s="196"/>
      <c r="I9807" s="196"/>
      <c r="J9807" s="196"/>
      <c r="K9807" s="196"/>
      <c r="L9807" s="197"/>
    </row>
    <row r="9808" spans="6:12">
      <c r="F9808" s="198"/>
      <c r="G9808" s="196"/>
      <c r="H9808" s="196"/>
      <c r="I9808" s="196"/>
      <c r="J9808" s="196"/>
      <c r="K9808" s="196"/>
      <c r="L9808" s="197"/>
    </row>
    <row r="9809" spans="6:12">
      <c r="F9809" s="198"/>
      <c r="G9809" s="196"/>
      <c r="H9809" s="196"/>
      <c r="I9809" s="196"/>
      <c r="J9809" s="196"/>
      <c r="K9809" s="196"/>
      <c r="L9809" s="197"/>
    </row>
    <row r="9810" spans="6:12">
      <c r="F9810" s="198"/>
      <c r="G9810" s="196"/>
      <c r="H9810" s="196"/>
      <c r="I9810" s="196"/>
      <c r="J9810" s="196"/>
      <c r="K9810" s="196"/>
      <c r="L9810" s="197"/>
    </row>
    <row r="9811" spans="6:12">
      <c r="F9811" s="198"/>
      <c r="G9811" s="196"/>
      <c r="H9811" s="196"/>
      <c r="I9811" s="196"/>
      <c r="J9811" s="196"/>
      <c r="K9811" s="196"/>
      <c r="L9811" s="197"/>
    </row>
    <row r="9812" spans="6:12">
      <c r="F9812" s="198"/>
      <c r="G9812" s="196"/>
      <c r="H9812" s="196"/>
      <c r="I9812" s="196"/>
      <c r="J9812" s="196"/>
      <c r="K9812" s="196"/>
      <c r="L9812" s="197"/>
    </row>
    <row r="9813" spans="6:12">
      <c r="F9813" s="198"/>
      <c r="G9813" s="196"/>
      <c r="H9813" s="196"/>
      <c r="I9813" s="196"/>
      <c r="J9813" s="196"/>
      <c r="K9813" s="196"/>
      <c r="L9813" s="197"/>
    </row>
    <row r="9814" spans="6:12">
      <c r="F9814" s="198"/>
      <c r="G9814" s="196"/>
      <c r="H9814" s="196"/>
      <c r="I9814" s="196"/>
      <c r="J9814" s="196"/>
      <c r="K9814" s="196"/>
      <c r="L9814" s="197"/>
    </row>
    <row r="9815" spans="6:12">
      <c r="F9815" s="198"/>
      <c r="G9815" s="196"/>
      <c r="H9815" s="196"/>
      <c r="I9815" s="196"/>
      <c r="J9815" s="196"/>
      <c r="K9815" s="196"/>
      <c r="L9815" s="197"/>
    </row>
    <row r="9816" spans="6:12">
      <c r="F9816" s="198"/>
      <c r="G9816" s="196"/>
      <c r="H9816" s="196"/>
      <c r="I9816" s="196"/>
      <c r="J9816" s="196"/>
      <c r="K9816" s="196"/>
      <c r="L9816" s="197"/>
    </row>
    <row r="9817" spans="6:12">
      <c r="F9817" s="198"/>
      <c r="G9817" s="196"/>
      <c r="H9817" s="196"/>
      <c r="I9817" s="196"/>
      <c r="J9817" s="196"/>
      <c r="K9817" s="196"/>
      <c r="L9817" s="197"/>
    </row>
    <row r="9818" spans="6:12">
      <c r="F9818" s="198"/>
      <c r="G9818" s="196"/>
      <c r="H9818" s="196"/>
      <c r="I9818" s="196"/>
      <c r="J9818" s="196"/>
      <c r="K9818" s="196"/>
      <c r="L9818" s="197"/>
    </row>
    <row r="9819" spans="6:12">
      <c r="F9819" s="198"/>
      <c r="G9819" s="196"/>
      <c r="H9819" s="196"/>
      <c r="I9819" s="196"/>
      <c r="J9819" s="196"/>
      <c r="K9819" s="196"/>
      <c r="L9819" s="197"/>
    </row>
    <row r="9820" spans="6:12">
      <c r="F9820" s="198"/>
      <c r="G9820" s="196"/>
      <c r="H9820" s="196"/>
      <c r="I9820" s="196"/>
      <c r="J9820" s="196"/>
      <c r="K9820" s="196"/>
      <c r="L9820" s="197"/>
    </row>
    <row r="9821" spans="6:12">
      <c r="F9821" s="198"/>
      <c r="G9821" s="196"/>
      <c r="H9821" s="196"/>
      <c r="I9821" s="196"/>
      <c r="J9821" s="196"/>
      <c r="K9821" s="196"/>
      <c r="L9821" s="197"/>
    </row>
    <row r="9822" spans="6:12">
      <c r="F9822" s="198"/>
      <c r="G9822" s="196"/>
      <c r="H9822" s="196"/>
      <c r="I9822" s="196"/>
      <c r="J9822" s="196"/>
      <c r="K9822" s="196"/>
      <c r="L9822" s="197"/>
    </row>
    <row r="9823" spans="6:12">
      <c r="F9823" s="198"/>
      <c r="G9823" s="196"/>
      <c r="H9823" s="196"/>
      <c r="I9823" s="196"/>
      <c r="J9823" s="196"/>
      <c r="K9823" s="196"/>
      <c r="L9823" s="197"/>
    </row>
    <row r="9824" spans="6:12">
      <c r="F9824" s="198"/>
      <c r="G9824" s="196"/>
      <c r="H9824" s="196"/>
      <c r="I9824" s="196"/>
      <c r="J9824" s="196"/>
      <c r="K9824" s="196"/>
      <c r="L9824" s="197"/>
    </row>
    <row r="9825" spans="6:12">
      <c r="F9825" s="198"/>
      <c r="G9825" s="196"/>
      <c r="H9825" s="196"/>
      <c r="I9825" s="196"/>
      <c r="J9825" s="196"/>
      <c r="K9825" s="196"/>
      <c r="L9825" s="197"/>
    </row>
    <row r="9826" spans="6:12">
      <c r="F9826" s="198"/>
      <c r="G9826" s="196"/>
      <c r="H9826" s="196"/>
      <c r="I9826" s="196"/>
      <c r="J9826" s="196"/>
      <c r="K9826" s="196"/>
      <c r="L9826" s="197"/>
    </row>
    <row r="9827" spans="6:12">
      <c r="F9827" s="198"/>
      <c r="G9827" s="196"/>
      <c r="H9827" s="196"/>
      <c r="I9827" s="196"/>
      <c r="J9827" s="196"/>
      <c r="K9827" s="196"/>
      <c r="L9827" s="197"/>
    </row>
    <row r="9828" spans="6:12">
      <c r="F9828" s="198"/>
      <c r="G9828" s="196"/>
      <c r="H9828" s="196"/>
      <c r="I9828" s="196"/>
      <c r="J9828" s="196"/>
      <c r="K9828" s="196"/>
      <c r="L9828" s="197"/>
    </row>
    <row r="9829" spans="6:12">
      <c r="F9829" s="198"/>
      <c r="G9829" s="196"/>
      <c r="H9829" s="196"/>
      <c r="I9829" s="196"/>
      <c r="J9829" s="196"/>
      <c r="K9829" s="196"/>
      <c r="L9829" s="197"/>
    </row>
    <row r="9830" spans="6:12">
      <c r="F9830" s="198"/>
      <c r="G9830" s="196"/>
      <c r="H9830" s="196"/>
      <c r="I9830" s="196"/>
      <c r="J9830" s="196"/>
      <c r="K9830" s="196"/>
      <c r="L9830" s="197"/>
    </row>
    <row r="9831" spans="6:12">
      <c r="F9831" s="198"/>
      <c r="G9831" s="196"/>
      <c r="H9831" s="196"/>
      <c r="I9831" s="196"/>
      <c r="J9831" s="196"/>
      <c r="K9831" s="196"/>
      <c r="L9831" s="197"/>
    </row>
    <row r="9832" spans="6:12">
      <c r="F9832" s="198"/>
      <c r="G9832" s="196"/>
      <c r="H9832" s="196"/>
      <c r="I9832" s="196"/>
      <c r="J9832" s="196"/>
      <c r="K9832" s="196"/>
      <c r="L9832" s="197"/>
    </row>
    <row r="9833" spans="6:12">
      <c r="F9833" s="198"/>
      <c r="G9833" s="196"/>
      <c r="H9833" s="196"/>
      <c r="I9833" s="196"/>
      <c r="J9833" s="196"/>
      <c r="K9833" s="196"/>
      <c r="L9833" s="197"/>
    </row>
    <row r="9834" spans="6:12">
      <c r="F9834" s="198"/>
      <c r="G9834" s="196"/>
      <c r="H9834" s="196"/>
      <c r="I9834" s="196"/>
      <c r="J9834" s="196"/>
      <c r="K9834" s="196"/>
      <c r="L9834" s="197"/>
    </row>
    <row r="9835" spans="6:12">
      <c r="F9835" s="198"/>
      <c r="G9835" s="196"/>
      <c r="H9835" s="196"/>
      <c r="I9835" s="196"/>
      <c r="J9835" s="196"/>
      <c r="K9835" s="196"/>
      <c r="L9835" s="197"/>
    </row>
    <row r="9836" spans="6:12">
      <c r="F9836" s="198"/>
      <c r="G9836" s="196"/>
      <c r="H9836" s="196"/>
      <c r="I9836" s="196"/>
      <c r="J9836" s="196"/>
      <c r="K9836" s="196"/>
      <c r="L9836" s="197"/>
    </row>
    <row r="9837" spans="6:12">
      <c r="F9837" s="198"/>
      <c r="G9837" s="196"/>
      <c r="H9837" s="196"/>
      <c r="I9837" s="196"/>
      <c r="J9837" s="196"/>
      <c r="K9837" s="196"/>
      <c r="L9837" s="197"/>
    </row>
    <row r="9838" spans="6:12">
      <c r="F9838" s="198"/>
      <c r="G9838" s="196"/>
      <c r="H9838" s="196"/>
      <c r="I9838" s="196"/>
      <c r="J9838" s="196"/>
      <c r="K9838" s="196"/>
      <c r="L9838" s="197"/>
    </row>
    <row r="9839" spans="6:12">
      <c r="F9839" s="198"/>
      <c r="G9839" s="196"/>
      <c r="H9839" s="196"/>
      <c r="I9839" s="196"/>
      <c r="J9839" s="196"/>
      <c r="K9839" s="196"/>
      <c r="L9839" s="197"/>
    </row>
    <row r="9840" spans="6:12">
      <c r="F9840" s="198"/>
      <c r="G9840" s="196"/>
      <c r="H9840" s="196"/>
      <c r="I9840" s="196"/>
      <c r="J9840" s="196"/>
      <c r="K9840" s="196"/>
      <c r="L9840" s="197"/>
    </row>
    <row r="9841" spans="6:12">
      <c r="F9841" s="198"/>
      <c r="G9841" s="196"/>
      <c r="H9841" s="196"/>
      <c r="I9841" s="196"/>
      <c r="J9841" s="196"/>
      <c r="K9841" s="196"/>
      <c r="L9841" s="197"/>
    </row>
    <row r="9842" spans="6:12">
      <c r="F9842" s="198"/>
      <c r="G9842" s="196"/>
      <c r="H9842" s="196"/>
      <c r="I9842" s="196"/>
      <c r="J9842" s="196"/>
      <c r="K9842" s="196"/>
      <c r="L9842" s="197"/>
    </row>
    <row r="9843" spans="6:12">
      <c r="F9843" s="198"/>
      <c r="G9843" s="196"/>
      <c r="H9843" s="196"/>
      <c r="I9843" s="196"/>
      <c r="J9843" s="196"/>
      <c r="K9843" s="196"/>
      <c r="L9843" s="197"/>
    </row>
    <row r="9844" spans="6:12">
      <c r="F9844" s="198"/>
      <c r="G9844" s="196"/>
      <c r="H9844" s="196"/>
      <c r="I9844" s="196"/>
      <c r="J9844" s="196"/>
      <c r="K9844" s="196"/>
      <c r="L9844" s="197"/>
    </row>
    <row r="9845" spans="6:12">
      <c r="F9845" s="198"/>
      <c r="G9845" s="196"/>
      <c r="H9845" s="196"/>
      <c r="I9845" s="196"/>
      <c r="J9845" s="196"/>
      <c r="K9845" s="196"/>
      <c r="L9845" s="197"/>
    </row>
    <row r="9846" spans="6:12">
      <c r="F9846" s="198"/>
      <c r="G9846" s="196"/>
      <c r="H9846" s="196"/>
      <c r="I9846" s="196"/>
      <c r="J9846" s="196"/>
      <c r="K9846" s="196"/>
      <c r="L9846" s="197"/>
    </row>
    <row r="9847" spans="6:12">
      <c r="F9847" s="198"/>
      <c r="G9847" s="196"/>
      <c r="H9847" s="196"/>
      <c r="I9847" s="196"/>
      <c r="J9847" s="196"/>
      <c r="K9847" s="196"/>
      <c r="L9847" s="197"/>
    </row>
    <row r="9848" spans="6:12">
      <c r="F9848" s="198"/>
      <c r="G9848" s="196"/>
      <c r="H9848" s="196"/>
      <c r="I9848" s="196"/>
      <c r="J9848" s="196"/>
      <c r="K9848" s="196"/>
      <c r="L9848" s="197"/>
    </row>
    <row r="9849" spans="6:12">
      <c r="F9849" s="198"/>
      <c r="G9849" s="196"/>
      <c r="H9849" s="196"/>
      <c r="I9849" s="196"/>
      <c r="J9849" s="196"/>
      <c r="K9849" s="196"/>
      <c r="L9849" s="197"/>
    </row>
    <row r="9850" spans="6:12">
      <c r="F9850" s="198"/>
      <c r="G9850" s="196"/>
      <c r="H9850" s="196"/>
      <c r="I9850" s="196"/>
      <c r="J9850" s="196"/>
      <c r="K9850" s="196"/>
      <c r="L9850" s="197"/>
    </row>
    <row r="9851" spans="6:12">
      <c r="F9851" s="198"/>
      <c r="G9851" s="196"/>
      <c r="H9851" s="196"/>
      <c r="I9851" s="196"/>
      <c r="J9851" s="196"/>
      <c r="K9851" s="196"/>
      <c r="L9851" s="197"/>
    </row>
    <row r="9852" spans="6:12">
      <c r="F9852" s="198"/>
      <c r="G9852" s="196"/>
      <c r="H9852" s="196"/>
      <c r="I9852" s="196"/>
      <c r="J9852" s="196"/>
      <c r="K9852" s="196"/>
      <c r="L9852" s="197"/>
    </row>
    <row r="9853" spans="6:12">
      <c r="F9853" s="198"/>
      <c r="G9853" s="196"/>
      <c r="H9853" s="196"/>
      <c r="I9853" s="196"/>
      <c r="J9853" s="196"/>
      <c r="K9853" s="196"/>
      <c r="L9853" s="197"/>
    </row>
    <row r="9854" spans="6:12">
      <c r="F9854" s="198"/>
      <c r="G9854" s="196"/>
      <c r="H9854" s="196"/>
      <c r="I9854" s="196"/>
      <c r="J9854" s="196"/>
      <c r="K9854" s="196"/>
      <c r="L9854" s="197"/>
    </row>
    <row r="9855" spans="6:12">
      <c r="F9855" s="198"/>
      <c r="G9855" s="196"/>
      <c r="H9855" s="196"/>
      <c r="I9855" s="196"/>
      <c r="J9855" s="196"/>
      <c r="K9855" s="196"/>
      <c r="L9855" s="197"/>
    </row>
    <row r="9856" spans="6:12">
      <c r="F9856" s="198"/>
      <c r="G9856" s="196"/>
      <c r="H9856" s="196"/>
      <c r="I9856" s="196"/>
      <c r="J9856" s="196"/>
      <c r="K9856" s="196"/>
      <c r="L9856" s="197"/>
    </row>
    <row r="9857" spans="6:12">
      <c r="F9857" s="198"/>
      <c r="G9857" s="196"/>
      <c r="H9857" s="196"/>
      <c r="I9857" s="196"/>
      <c r="J9857" s="196"/>
      <c r="K9857" s="196"/>
      <c r="L9857" s="197"/>
    </row>
    <row r="9858" spans="6:12">
      <c r="F9858" s="198"/>
      <c r="G9858" s="196"/>
      <c r="H9858" s="196"/>
      <c r="I9858" s="196"/>
      <c r="J9858" s="196"/>
      <c r="K9858" s="196"/>
      <c r="L9858" s="197"/>
    </row>
    <row r="9859" spans="6:12">
      <c r="F9859" s="198"/>
      <c r="G9859" s="196"/>
      <c r="H9859" s="196"/>
      <c r="I9859" s="196"/>
      <c r="J9859" s="196"/>
      <c r="K9859" s="196"/>
      <c r="L9859" s="197"/>
    </row>
    <row r="9860" spans="6:12">
      <c r="F9860" s="198"/>
      <c r="G9860" s="196"/>
      <c r="H9860" s="196"/>
      <c r="I9860" s="196"/>
      <c r="J9860" s="196"/>
      <c r="K9860" s="196"/>
      <c r="L9860" s="197"/>
    </row>
    <row r="9861" spans="6:12">
      <c r="F9861" s="198"/>
      <c r="G9861" s="196"/>
      <c r="H9861" s="196"/>
      <c r="I9861" s="196"/>
      <c r="J9861" s="196"/>
      <c r="K9861" s="196"/>
      <c r="L9861" s="197"/>
    </row>
    <row r="9862" spans="6:12">
      <c r="F9862" s="198"/>
      <c r="G9862" s="196"/>
      <c r="H9862" s="196"/>
      <c r="I9862" s="196"/>
      <c r="J9862" s="196"/>
      <c r="K9862" s="196"/>
      <c r="L9862" s="197"/>
    </row>
    <row r="9863" spans="6:12">
      <c r="F9863" s="198"/>
      <c r="G9863" s="196"/>
      <c r="H9863" s="196"/>
      <c r="I9863" s="196"/>
      <c r="J9863" s="196"/>
      <c r="K9863" s="196"/>
      <c r="L9863" s="197"/>
    </row>
    <row r="9864" spans="6:12">
      <c r="F9864" s="198"/>
      <c r="G9864" s="196"/>
      <c r="H9864" s="196"/>
      <c r="I9864" s="196"/>
      <c r="J9864" s="196"/>
      <c r="K9864" s="196"/>
      <c r="L9864" s="197"/>
    </row>
    <row r="9865" spans="6:12">
      <c r="F9865" s="198"/>
      <c r="G9865" s="196"/>
      <c r="H9865" s="196"/>
      <c r="I9865" s="196"/>
      <c r="J9865" s="196"/>
      <c r="K9865" s="196"/>
      <c r="L9865" s="197"/>
    </row>
    <row r="9866" spans="6:12">
      <c r="F9866" s="198"/>
      <c r="G9866" s="196"/>
      <c r="H9866" s="196"/>
      <c r="I9866" s="196"/>
      <c r="J9866" s="196"/>
      <c r="K9866" s="196"/>
      <c r="L9866" s="197"/>
    </row>
    <row r="9867" spans="6:12">
      <c r="F9867" s="198"/>
      <c r="G9867" s="196"/>
      <c r="H9867" s="196"/>
      <c r="I9867" s="196"/>
      <c r="J9867" s="196"/>
      <c r="K9867" s="196"/>
      <c r="L9867" s="197"/>
    </row>
    <row r="9868" spans="6:12">
      <c r="F9868" s="198"/>
      <c r="G9868" s="196"/>
      <c r="H9868" s="196"/>
      <c r="I9868" s="196"/>
      <c r="J9868" s="196"/>
      <c r="K9868" s="196"/>
      <c r="L9868" s="197"/>
    </row>
    <row r="9869" spans="6:12">
      <c r="F9869" s="198"/>
      <c r="G9869" s="196"/>
      <c r="H9869" s="196"/>
      <c r="I9869" s="196"/>
      <c r="J9869" s="196"/>
      <c r="K9869" s="196"/>
      <c r="L9869" s="197"/>
    </row>
    <row r="9870" spans="6:12">
      <c r="F9870" s="198"/>
      <c r="G9870" s="196"/>
      <c r="H9870" s="196"/>
      <c r="I9870" s="196"/>
      <c r="J9870" s="196"/>
      <c r="K9870" s="196"/>
      <c r="L9870" s="197"/>
    </row>
    <row r="9871" spans="6:12">
      <c r="F9871" s="198"/>
      <c r="G9871" s="196"/>
      <c r="H9871" s="196"/>
      <c r="I9871" s="196"/>
      <c r="J9871" s="196"/>
      <c r="K9871" s="196"/>
      <c r="L9871" s="197"/>
    </row>
    <row r="9872" spans="6:12">
      <c r="F9872" s="198"/>
      <c r="G9872" s="196"/>
      <c r="H9872" s="196"/>
      <c r="I9872" s="196"/>
      <c r="J9872" s="196"/>
      <c r="K9872" s="196"/>
      <c r="L9872" s="197"/>
    </row>
    <row r="9873" spans="6:12">
      <c r="F9873" s="198"/>
      <c r="G9873" s="196"/>
      <c r="H9873" s="196"/>
      <c r="I9873" s="196"/>
      <c r="J9873" s="196"/>
      <c r="K9873" s="196"/>
      <c r="L9873" s="197"/>
    </row>
    <row r="9874" spans="6:12">
      <c r="F9874" s="198"/>
      <c r="G9874" s="196"/>
      <c r="H9874" s="196"/>
      <c r="I9874" s="196"/>
      <c r="J9874" s="196"/>
      <c r="K9874" s="196"/>
      <c r="L9874" s="197"/>
    </row>
    <row r="9875" spans="6:12">
      <c r="F9875" s="198"/>
      <c r="G9875" s="196"/>
      <c r="H9875" s="196"/>
      <c r="I9875" s="196"/>
      <c r="J9875" s="196"/>
      <c r="K9875" s="196"/>
      <c r="L9875" s="197"/>
    </row>
    <row r="9876" spans="6:12">
      <c r="F9876" s="198"/>
      <c r="G9876" s="196"/>
      <c r="H9876" s="196"/>
      <c r="I9876" s="196"/>
      <c r="J9876" s="196"/>
      <c r="K9876" s="196"/>
      <c r="L9876" s="197"/>
    </row>
    <row r="9877" spans="6:12">
      <c r="F9877" s="198"/>
      <c r="G9877" s="196"/>
      <c r="H9877" s="196"/>
      <c r="I9877" s="196"/>
      <c r="J9877" s="196"/>
      <c r="K9877" s="196"/>
      <c r="L9877" s="197"/>
    </row>
    <row r="9878" spans="6:12">
      <c r="F9878" s="198"/>
      <c r="G9878" s="196"/>
      <c r="H9878" s="196"/>
      <c r="I9878" s="196"/>
      <c r="J9878" s="196"/>
      <c r="K9878" s="196"/>
      <c r="L9878" s="197"/>
    </row>
    <row r="9879" spans="6:12">
      <c r="F9879" s="198"/>
      <c r="G9879" s="196"/>
      <c r="H9879" s="196"/>
      <c r="I9879" s="196"/>
      <c r="J9879" s="196"/>
      <c r="K9879" s="196"/>
      <c r="L9879" s="197"/>
    </row>
    <row r="9880" spans="6:12">
      <c r="F9880" s="198"/>
      <c r="G9880" s="196"/>
      <c r="H9880" s="196"/>
      <c r="I9880" s="196"/>
      <c r="J9880" s="196"/>
      <c r="K9880" s="196"/>
      <c r="L9880" s="197"/>
    </row>
    <row r="9881" spans="6:12">
      <c r="F9881" s="198"/>
      <c r="G9881" s="196"/>
      <c r="H9881" s="196"/>
      <c r="I9881" s="196"/>
      <c r="J9881" s="196"/>
      <c r="K9881" s="196"/>
      <c r="L9881" s="197"/>
    </row>
    <row r="9882" spans="6:12">
      <c r="F9882" s="198"/>
      <c r="G9882" s="196"/>
      <c r="H9882" s="196"/>
      <c r="I9882" s="196"/>
      <c r="J9882" s="196"/>
      <c r="K9882" s="196"/>
      <c r="L9882" s="197"/>
    </row>
    <row r="9883" spans="6:12">
      <c r="F9883" s="198"/>
      <c r="G9883" s="196"/>
      <c r="H9883" s="196"/>
      <c r="I9883" s="196"/>
      <c r="J9883" s="196"/>
      <c r="K9883" s="196"/>
      <c r="L9883" s="197"/>
    </row>
    <row r="9884" spans="6:12">
      <c r="F9884" s="198"/>
      <c r="G9884" s="196"/>
      <c r="H9884" s="196"/>
      <c r="I9884" s="196"/>
      <c r="J9884" s="196"/>
      <c r="K9884" s="196"/>
      <c r="L9884" s="197"/>
    </row>
    <row r="9885" spans="6:12">
      <c r="F9885" s="198"/>
      <c r="G9885" s="196"/>
      <c r="H9885" s="196"/>
      <c r="I9885" s="196"/>
      <c r="J9885" s="196"/>
      <c r="K9885" s="196"/>
      <c r="L9885" s="197"/>
    </row>
    <row r="9886" spans="6:12">
      <c r="F9886" s="198"/>
      <c r="G9886" s="196"/>
      <c r="H9886" s="196"/>
      <c r="I9886" s="196"/>
      <c r="J9886" s="196"/>
      <c r="K9886" s="196"/>
      <c r="L9886" s="197"/>
    </row>
    <row r="9887" spans="6:12">
      <c r="F9887" s="198"/>
      <c r="G9887" s="196"/>
      <c r="H9887" s="196"/>
      <c r="I9887" s="196"/>
      <c r="J9887" s="196"/>
      <c r="K9887" s="196"/>
      <c r="L9887" s="197"/>
    </row>
    <row r="9888" spans="6:12">
      <c r="F9888" s="198"/>
      <c r="G9888" s="196"/>
      <c r="H9888" s="196"/>
      <c r="I9888" s="196"/>
      <c r="J9888" s="196"/>
      <c r="K9888" s="196"/>
      <c r="L9888" s="197"/>
    </row>
    <row r="9889" spans="6:12">
      <c r="F9889" s="198"/>
      <c r="G9889" s="196"/>
      <c r="H9889" s="196"/>
      <c r="I9889" s="196"/>
      <c r="J9889" s="196"/>
      <c r="K9889" s="196"/>
      <c r="L9889" s="197"/>
    </row>
    <row r="9890" spans="6:12">
      <c r="F9890" s="198"/>
      <c r="G9890" s="196"/>
      <c r="H9890" s="196"/>
      <c r="I9890" s="196"/>
      <c r="J9890" s="196"/>
      <c r="K9890" s="196"/>
      <c r="L9890" s="197"/>
    </row>
    <row r="9891" spans="6:12">
      <c r="F9891" s="198"/>
      <c r="G9891" s="196"/>
      <c r="H9891" s="196"/>
      <c r="I9891" s="196"/>
      <c r="J9891" s="196"/>
      <c r="K9891" s="196"/>
      <c r="L9891" s="197"/>
    </row>
    <row r="9892" spans="6:12">
      <c r="F9892" s="198"/>
      <c r="G9892" s="196"/>
      <c r="H9892" s="196"/>
      <c r="I9892" s="196"/>
      <c r="J9892" s="196"/>
      <c r="K9892" s="196"/>
      <c r="L9892" s="197"/>
    </row>
    <row r="9893" spans="6:12">
      <c r="F9893" s="198"/>
      <c r="G9893" s="196"/>
      <c r="H9893" s="196"/>
      <c r="I9893" s="196"/>
      <c r="J9893" s="196"/>
      <c r="K9893" s="196"/>
      <c r="L9893" s="197"/>
    </row>
    <row r="9894" spans="6:12">
      <c r="F9894" s="198"/>
      <c r="G9894" s="196"/>
      <c r="H9894" s="196"/>
      <c r="I9894" s="196"/>
      <c r="J9894" s="196"/>
      <c r="K9894" s="196"/>
      <c r="L9894" s="197"/>
    </row>
    <row r="9895" spans="6:12">
      <c r="F9895" s="198"/>
      <c r="G9895" s="196"/>
      <c r="H9895" s="196"/>
      <c r="I9895" s="196"/>
      <c r="J9895" s="196"/>
      <c r="K9895" s="196"/>
      <c r="L9895" s="197"/>
    </row>
    <row r="9896" spans="6:12">
      <c r="F9896" s="198"/>
      <c r="G9896" s="196"/>
      <c r="H9896" s="196"/>
      <c r="I9896" s="196"/>
      <c r="J9896" s="196"/>
      <c r="K9896" s="196"/>
      <c r="L9896" s="197"/>
    </row>
    <row r="9897" spans="6:12">
      <c r="F9897" s="198"/>
      <c r="G9897" s="196"/>
      <c r="H9897" s="196"/>
      <c r="I9897" s="196"/>
      <c r="J9897" s="196"/>
      <c r="K9897" s="196"/>
      <c r="L9897" s="197"/>
    </row>
    <row r="9898" spans="6:12">
      <c r="F9898" s="198"/>
      <c r="G9898" s="196"/>
      <c r="H9898" s="196"/>
      <c r="I9898" s="196"/>
      <c r="J9898" s="196"/>
      <c r="K9898" s="196"/>
      <c r="L9898" s="197"/>
    </row>
    <row r="9899" spans="6:12">
      <c r="F9899" s="198"/>
      <c r="G9899" s="196"/>
      <c r="H9899" s="196"/>
      <c r="I9899" s="196"/>
      <c r="J9899" s="196"/>
      <c r="K9899" s="196"/>
      <c r="L9899" s="197"/>
    </row>
    <row r="9900" spans="6:12">
      <c r="F9900" s="198"/>
      <c r="G9900" s="196"/>
      <c r="H9900" s="196"/>
      <c r="I9900" s="196"/>
      <c r="J9900" s="196"/>
      <c r="K9900" s="196"/>
      <c r="L9900" s="197"/>
    </row>
    <row r="9901" spans="6:12">
      <c r="F9901" s="198"/>
      <c r="G9901" s="196"/>
      <c r="H9901" s="196"/>
      <c r="I9901" s="196"/>
      <c r="J9901" s="196"/>
      <c r="K9901" s="196"/>
      <c r="L9901" s="197"/>
    </row>
    <row r="9902" spans="6:12">
      <c r="F9902" s="198"/>
      <c r="G9902" s="196"/>
      <c r="H9902" s="196"/>
      <c r="I9902" s="196"/>
      <c r="J9902" s="196"/>
      <c r="K9902" s="196"/>
      <c r="L9902" s="197"/>
    </row>
    <row r="9903" spans="6:12">
      <c r="F9903" s="198"/>
      <c r="G9903" s="196"/>
      <c r="H9903" s="196"/>
      <c r="I9903" s="196"/>
      <c r="J9903" s="196"/>
      <c r="K9903" s="196"/>
      <c r="L9903" s="197"/>
    </row>
    <row r="9904" spans="6:12">
      <c r="F9904" s="198"/>
      <c r="G9904" s="196"/>
      <c r="H9904" s="196"/>
      <c r="I9904" s="196"/>
      <c r="J9904" s="196"/>
      <c r="K9904" s="196"/>
      <c r="L9904" s="197"/>
    </row>
    <row r="9905" spans="6:12">
      <c r="F9905" s="198"/>
      <c r="G9905" s="196"/>
      <c r="H9905" s="196"/>
      <c r="I9905" s="196"/>
      <c r="J9905" s="196"/>
      <c r="K9905" s="196"/>
      <c r="L9905" s="197"/>
    </row>
    <row r="9906" spans="6:12">
      <c r="F9906" s="198"/>
      <c r="G9906" s="196"/>
      <c r="H9906" s="196"/>
      <c r="I9906" s="196"/>
      <c r="J9906" s="196"/>
      <c r="K9906" s="196"/>
      <c r="L9906" s="197"/>
    </row>
    <row r="9907" spans="6:12">
      <c r="F9907" s="198"/>
      <c r="G9907" s="196"/>
      <c r="H9907" s="196"/>
      <c r="I9907" s="196"/>
      <c r="J9907" s="196"/>
      <c r="K9907" s="196"/>
      <c r="L9907" s="197"/>
    </row>
    <row r="9908" spans="6:12">
      <c r="F9908" s="198"/>
      <c r="G9908" s="196"/>
      <c r="H9908" s="196"/>
      <c r="I9908" s="196"/>
      <c r="J9908" s="196"/>
      <c r="K9908" s="196"/>
      <c r="L9908" s="197"/>
    </row>
    <row r="9909" spans="6:12">
      <c r="F9909" s="198"/>
      <c r="G9909" s="196"/>
      <c r="H9909" s="196"/>
      <c r="I9909" s="196"/>
      <c r="J9909" s="196"/>
      <c r="K9909" s="196"/>
      <c r="L9909" s="197"/>
    </row>
    <row r="9910" spans="6:12">
      <c r="F9910" s="198"/>
      <c r="G9910" s="196"/>
      <c r="H9910" s="196"/>
      <c r="I9910" s="196"/>
      <c r="J9910" s="196"/>
      <c r="K9910" s="196"/>
      <c r="L9910" s="197"/>
    </row>
    <row r="9911" spans="6:12">
      <c r="F9911" s="198"/>
      <c r="G9911" s="196"/>
      <c r="H9911" s="196"/>
      <c r="I9911" s="196"/>
      <c r="J9911" s="196"/>
      <c r="K9911" s="196"/>
      <c r="L9911" s="197"/>
    </row>
    <row r="9912" spans="6:12">
      <c r="F9912" s="198"/>
      <c r="G9912" s="196"/>
      <c r="H9912" s="196"/>
      <c r="I9912" s="196"/>
      <c r="J9912" s="196"/>
      <c r="K9912" s="196"/>
      <c r="L9912" s="197"/>
    </row>
    <row r="9913" spans="6:12">
      <c r="F9913" s="198"/>
      <c r="G9913" s="196"/>
      <c r="H9913" s="196"/>
      <c r="I9913" s="196"/>
      <c r="J9913" s="196"/>
      <c r="K9913" s="196"/>
      <c r="L9913" s="197"/>
    </row>
    <row r="9914" spans="6:12">
      <c r="F9914" s="198"/>
      <c r="G9914" s="196"/>
      <c r="H9914" s="196"/>
      <c r="I9914" s="196"/>
      <c r="J9914" s="196"/>
      <c r="K9914" s="196"/>
      <c r="L9914" s="197"/>
    </row>
    <row r="9915" spans="6:12">
      <c r="F9915" s="198"/>
      <c r="G9915" s="196"/>
      <c r="H9915" s="196"/>
      <c r="I9915" s="196"/>
      <c r="J9915" s="196"/>
      <c r="K9915" s="196"/>
      <c r="L9915" s="197"/>
    </row>
    <row r="9916" spans="6:12">
      <c r="F9916" s="198"/>
      <c r="G9916" s="196"/>
      <c r="H9916" s="196"/>
      <c r="I9916" s="196"/>
      <c r="J9916" s="196"/>
      <c r="K9916" s="196"/>
      <c r="L9916" s="197"/>
    </row>
    <row r="9917" spans="6:12">
      <c r="F9917" s="198"/>
      <c r="G9917" s="196"/>
      <c r="H9917" s="196"/>
      <c r="I9917" s="196"/>
      <c r="J9917" s="196"/>
      <c r="K9917" s="196"/>
      <c r="L9917" s="197"/>
    </row>
    <row r="9918" spans="6:12">
      <c r="F9918" s="198"/>
      <c r="G9918" s="196"/>
      <c r="H9918" s="196"/>
      <c r="I9918" s="196"/>
      <c r="J9918" s="196"/>
      <c r="K9918" s="196"/>
      <c r="L9918" s="197"/>
    </row>
    <row r="9919" spans="6:12">
      <c r="F9919" s="198"/>
      <c r="G9919" s="196"/>
      <c r="H9919" s="196"/>
      <c r="I9919" s="196"/>
      <c r="J9919" s="196"/>
      <c r="K9919" s="196"/>
      <c r="L9919" s="197"/>
    </row>
    <row r="9920" spans="6:12">
      <c r="F9920" s="198"/>
      <c r="G9920" s="196"/>
      <c r="H9920" s="196"/>
      <c r="I9920" s="196"/>
      <c r="J9920" s="196"/>
      <c r="K9920" s="196"/>
      <c r="L9920" s="197"/>
    </row>
    <row r="9921" spans="6:12">
      <c r="F9921" s="198"/>
      <c r="G9921" s="196"/>
      <c r="H9921" s="196"/>
      <c r="I9921" s="196"/>
      <c r="J9921" s="196"/>
      <c r="K9921" s="196"/>
      <c r="L9921" s="197"/>
    </row>
    <row r="9922" spans="6:12">
      <c r="F9922" s="198"/>
      <c r="G9922" s="196"/>
      <c r="H9922" s="196"/>
      <c r="I9922" s="196"/>
      <c r="J9922" s="196"/>
      <c r="K9922" s="196"/>
      <c r="L9922" s="197"/>
    </row>
    <row r="9923" spans="6:12">
      <c r="F9923" s="198"/>
      <c r="G9923" s="196"/>
      <c r="H9923" s="196"/>
      <c r="I9923" s="196"/>
      <c r="J9923" s="196"/>
      <c r="K9923" s="196"/>
      <c r="L9923" s="197"/>
    </row>
    <row r="9924" spans="6:12">
      <c r="F9924" s="198"/>
      <c r="G9924" s="196"/>
      <c r="H9924" s="196"/>
      <c r="I9924" s="196"/>
      <c r="J9924" s="196"/>
      <c r="K9924" s="196"/>
      <c r="L9924" s="197"/>
    </row>
    <row r="9925" spans="6:12">
      <c r="F9925" s="198"/>
      <c r="G9925" s="196"/>
      <c r="H9925" s="196"/>
      <c r="I9925" s="196"/>
      <c r="J9925" s="196"/>
      <c r="K9925" s="196"/>
      <c r="L9925" s="197"/>
    </row>
    <row r="9926" spans="6:12">
      <c r="F9926" s="198"/>
      <c r="G9926" s="196"/>
      <c r="H9926" s="196"/>
      <c r="I9926" s="196"/>
      <c r="J9926" s="196"/>
      <c r="K9926" s="196"/>
      <c r="L9926" s="197"/>
    </row>
    <row r="9927" spans="6:12">
      <c r="F9927" s="198"/>
      <c r="G9927" s="196"/>
      <c r="H9927" s="196"/>
      <c r="I9927" s="196"/>
      <c r="J9927" s="196"/>
      <c r="K9927" s="196"/>
      <c r="L9927" s="197"/>
    </row>
    <row r="9928" spans="6:12">
      <c r="F9928" s="198"/>
      <c r="G9928" s="196"/>
      <c r="H9928" s="196"/>
      <c r="I9928" s="196"/>
      <c r="J9928" s="196"/>
      <c r="K9928" s="196"/>
      <c r="L9928" s="197"/>
    </row>
    <row r="9929" spans="6:12">
      <c r="F9929" s="198"/>
      <c r="G9929" s="196"/>
      <c r="H9929" s="196"/>
      <c r="I9929" s="196"/>
      <c r="J9929" s="196"/>
      <c r="K9929" s="196"/>
      <c r="L9929" s="197"/>
    </row>
    <row r="9930" spans="6:12">
      <c r="F9930" s="198"/>
      <c r="G9930" s="196"/>
      <c r="H9930" s="196"/>
      <c r="I9930" s="196"/>
      <c r="J9930" s="196"/>
      <c r="K9930" s="196"/>
      <c r="L9930" s="197"/>
    </row>
    <row r="9931" spans="6:12">
      <c r="F9931" s="198"/>
      <c r="G9931" s="196"/>
      <c r="H9931" s="196"/>
      <c r="I9931" s="196"/>
      <c r="J9931" s="196"/>
      <c r="K9931" s="196"/>
      <c r="L9931" s="197"/>
    </row>
    <row r="9932" spans="6:12">
      <c r="F9932" s="198"/>
      <c r="G9932" s="196"/>
      <c r="H9932" s="196"/>
      <c r="I9932" s="196"/>
      <c r="J9932" s="196"/>
      <c r="K9932" s="196"/>
      <c r="L9932" s="197"/>
    </row>
    <row r="9933" spans="6:12">
      <c r="F9933" s="198"/>
      <c r="G9933" s="196"/>
      <c r="H9933" s="196"/>
      <c r="I9933" s="196"/>
      <c r="J9933" s="196"/>
      <c r="K9933" s="196"/>
      <c r="L9933" s="197"/>
    </row>
    <row r="9934" spans="6:12">
      <c r="F9934" s="198"/>
      <c r="G9934" s="196"/>
      <c r="H9934" s="196"/>
      <c r="I9934" s="196"/>
      <c r="J9934" s="196"/>
      <c r="K9934" s="196"/>
      <c r="L9934" s="197"/>
    </row>
    <row r="9935" spans="6:12">
      <c r="F9935" s="198"/>
      <c r="G9935" s="196"/>
      <c r="H9935" s="196"/>
      <c r="I9935" s="196"/>
      <c r="J9935" s="196"/>
      <c r="K9935" s="196"/>
      <c r="L9935" s="197"/>
    </row>
    <row r="9936" spans="6:12">
      <c r="F9936" s="198"/>
      <c r="G9936" s="196"/>
      <c r="H9936" s="196"/>
      <c r="I9936" s="196"/>
      <c r="J9936" s="196"/>
      <c r="K9936" s="196"/>
      <c r="L9936" s="197"/>
    </row>
    <row r="9937" spans="6:12">
      <c r="F9937" s="198"/>
      <c r="G9937" s="196"/>
      <c r="H9937" s="196"/>
      <c r="I9937" s="196"/>
      <c r="J9937" s="196"/>
      <c r="K9937" s="196"/>
      <c r="L9937" s="197"/>
    </row>
    <row r="9938" spans="6:12">
      <c r="F9938" s="198"/>
      <c r="G9938" s="196"/>
      <c r="H9938" s="196"/>
      <c r="I9938" s="196"/>
      <c r="J9938" s="196"/>
      <c r="K9938" s="196"/>
      <c r="L9938" s="197"/>
    </row>
    <row r="9939" spans="6:12">
      <c r="F9939" s="198"/>
      <c r="G9939" s="196"/>
      <c r="H9939" s="196"/>
      <c r="I9939" s="196"/>
      <c r="J9939" s="196"/>
      <c r="K9939" s="196"/>
      <c r="L9939" s="197"/>
    </row>
    <row r="9940" spans="6:12">
      <c r="F9940" s="198"/>
      <c r="G9940" s="196"/>
      <c r="H9940" s="196"/>
      <c r="I9940" s="196"/>
      <c r="J9940" s="196"/>
      <c r="K9940" s="196"/>
      <c r="L9940" s="197"/>
    </row>
    <row r="9941" spans="6:12">
      <c r="F9941" s="198"/>
      <c r="G9941" s="196"/>
      <c r="H9941" s="196"/>
      <c r="I9941" s="196"/>
      <c r="J9941" s="196"/>
      <c r="K9941" s="196"/>
      <c r="L9941" s="197"/>
    </row>
    <row r="9942" spans="6:12">
      <c r="F9942" s="198"/>
      <c r="G9942" s="196"/>
      <c r="H9942" s="196"/>
      <c r="I9942" s="196"/>
      <c r="J9942" s="196"/>
      <c r="K9942" s="196"/>
      <c r="L9942" s="197"/>
    </row>
    <row r="9943" spans="6:12">
      <c r="F9943" s="198"/>
      <c r="G9943" s="196"/>
      <c r="H9943" s="196"/>
      <c r="I9943" s="196"/>
      <c r="J9943" s="196"/>
      <c r="K9943" s="196"/>
      <c r="L9943" s="197"/>
    </row>
    <row r="9944" spans="6:12">
      <c r="F9944" s="198"/>
      <c r="G9944" s="196"/>
      <c r="H9944" s="196"/>
      <c r="I9944" s="196"/>
      <c r="J9944" s="196"/>
      <c r="K9944" s="196"/>
      <c r="L9944" s="197"/>
    </row>
    <row r="9945" spans="6:12">
      <c r="F9945" s="198"/>
      <c r="G9945" s="196"/>
      <c r="H9945" s="196"/>
      <c r="I9945" s="196"/>
      <c r="J9945" s="196"/>
      <c r="K9945" s="196"/>
      <c r="L9945" s="197"/>
    </row>
    <row r="9946" spans="6:12">
      <c r="F9946" s="198"/>
      <c r="G9946" s="196"/>
      <c r="H9946" s="196"/>
      <c r="I9946" s="196"/>
      <c r="J9946" s="196"/>
      <c r="K9946" s="196"/>
      <c r="L9946" s="197"/>
    </row>
    <row r="9947" spans="6:12">
      <c r="F9947" s="198"/>
      <c r="G9947" s="196"/>
      <c r="H9947" s="196"/>
      <c r="I9947" s="196"/>
      <c r="J9947" s="196"/>
      <c r="K9947" s="196"/>
      <c r="L9947" s="197"/>
    </row>
    <row r="9948" spans="6:12">
      <c r="F9948" s="198"/>
      <c r="G9948" s="196"/>
      <c r="H9948" s="196"/>
      <c r="I9948" s="196"/>
      <c r="J9948" s="196"/>
      <c r="K9948" s="196"/>
      <c r="L9948" s="197"/>
    </row>
    <row r="9949" spans="6:12">
      <c r="F9949" s="198"/>
      <c r="G9949" s="196"/>
      <c r="H9949" s="196"/>
      <c r="I9949" s="196"/>
      <c r="J9949" s="196"/>
      <c r="K9949" s="196"/>
      <c r="L9949" s="197"/>
    </row>
    <row r="9950" spans="6:12">
      <c r="F9950" s="198"/>
      <c r="G9950" s="196"/>
      <c r="H9950" s="196"/>
      <c r="I9950" s="196"/>
      <c r="J9950" s="196"/>
      <c r="K9950" s="196"/>
      <c r="L9950" s="197"/>
    </row>
    <row r="9951" spans="6:12">
      <c r="F9951" s="198"/>
      <c r="G9951" s="196"/>
      <c r="H9951" s="196"/>
      <c r="I9951" s="196"/>
      <c r="J9951" s="196"/>
      <c r="K9951" s="196"/>
      <c r="L9951" s="197"/>
    </row>
    <row r="9952" spans="6:12">
      <c r="F9952" s="198"/>
      <c r="G9952" s="196"/>
      <c r="H9952" s="196"/>
      <c r="I9952" s="196"/>
      <c r="J9952" s="196"/>
      <c r="K9952" s="196"/>
      <c r="L9952" s="197"/>
    </row>
    <row r="9953" spans="6:12">
      <c r="F9953" s="198"/>
      <c r="G9953" s="196"/>
      <c r="H9953" s="196"/>
      <c r="I9953" s="196"/>
      <c r="J9953" s="196"/>
      <c r="K9953" s="196"/>
      <c r="L9953" s="197"/>
    </row>
    <row r="9954" spans="6:12">
      <c r="F9954" s="198"/>
      <c r="G9954" s="196"/>
      <c r="H9954" s="196"/>
      <c r="I9954" s="196"/>
      <c r="J9954" s="196"/>
      <c r="K9954" s="196"/>
      <c r="L9954" s="197"/>
    </row>
    <row r="9955" spans="6:12">
      <c r="F9955" s="198"/>
      <c r="G9955" s="196"/>
      <c r="H9955" s="196"/>
      <c r="I9955" s="196"/>
      <c r="J9955" s="196"/>
      <c r="K9955" s="196"/>
      <c r="L9955" s="197"/>
    </row>
    <row r="9956" spans="6:12">
      <c r="F9956" s="198"/>
      <c r="G9956" s="196"/>
      <c r="H9956" s="196"/>
      <c r="I9956" s="196"/>
      <c r="J9956" s="196"/>
      <c r="K9956" s="196"/>
      <c r="L9956" s="197"/>
    </row>
    <row r="9957" spans="6:12">
      <c r="F9957" s="198"/>
      <c r="G9957" s="196"/>
      <c r="H9957" s="196"/>
      <c r="I9957" s="196"/>
      <c r="J9957" s="196"/>
      <c r="K9957" s="196"/>
      <c r="L9957" s="197"/>
    </row>
    <row r="9958" spans="6:12">
      <c r="F9958" s="198"/>
      <c r="G9958" s="196"/>
      <c r="H9958" s="196"/>
      <c r="I9958" s="196"/>
      <c r="J9958" s="196"/>
      <c r="K9958" s="196"/>
      <c r="L9958" s="197"/>
    </row>
    <row r="9959" spans="6:12">
      <c r="F9959" s="198"/>
      <c r="G9959" s="196"/>
      <c r="H9959" s="196"/>
      <c r="I9959" s="196"/>
      <c r="J9959" s="196"/>
      <c r="K9959" s="196"/>
      <c r="L9959" s="197"/>
    </row>
    <row r="9960" spans="6:12">
      <c r="F9960" s="198"/>
      <c r="G9960" s="196"/>
      <c r="H9960" s="196"/>
      <c r="I9960" s="196"/>
      <c r="J9960" s="196"/>
      <c r="K9960" s="196"/>
      <c r="L9960" s="197"/>
    </row>
    <row r="9961" spans="6:12">
      <c r="F9961" s="198"/>
      <c r="G9961" s="196"/>
      <c r="H9961" s="196"/>
      <c r="I9961" s="196"/>
      <c r="J9961" s="196"/>
      <c r="K9961" s="196"/>
      <c r="L9961" s="197"/>
    </row>
    <row r="9962" spans="6:12">
      <c r="F9962" s="198"/>
      <c r="G9962" s="196"/>
      <c r="H9962" s="196"/>
      <c r="I9962" s="196"/>
      <c r="J9962" s="196"/>
      <c r="K9962" s="196"/>
      <c r="L9962" s="197"/>
    </row>
    <row r="9963" spans="6:12">
      <c r="F9963" s="198"/>
      <c r="G9963" s="196"/>
      <c r="H9963" s="196"/>
      <c r="I9963" s="196"/>
      <c r="J9963" s="196"/>
      <c r="K9963" s="196"/>
      <c r="L9963" s="197"/>
    </row>
    <row r="9964" spans="6:12">
      <c r="F9964" s="198"/>
      <c r="G9964" s="196"/>
      <c r="H9964" s="196"/>
      <c r="I9964" s="196"/>
      <c r="J9964" s="196"/>
      <c r="K9964" s="196"/>
      <c r="L9964" s="197"/>
    </row>
    <row r="9965" spans="6:12">
      <c r="F9965" s="198"/>
      <c r="G9965" s="196"/>
      <c r="H9965" s="196"/>
      <c r="I9965" s="196"/>
      <c r="J9965" s="196"/>
      <c r="K9965" s="196"/>
      <c r="L9965" s="197"/>
    </row>
    <row r="9966" spans="6:12">
      <c r="F9966" s="198"/>
      <c r="G9966" s="196"/>
      <c r="H9966" s="196"/>
      <c r="I9966" s="196"/>
      <c r="J9966" s="196"/>
      <c r="K9966" s="196"/>
      <c r="L9966" s="197"/>
    </row>
    <row r="9967" spans="6:12">
      <c r="F9967" s="198"/>
      <c r="G9967" s="196"/>
      <c r="H9967" s="196"/>
      <c r="I9967" s="196"/>
      <c r="J9967" s="196"/>
      <c r="K9967" s="196"/>
      <c r="L9967" s="197"/>
    </row>
    <row r="9968" spans="6:12">
      <c r="F9968" s="198"/>
      <c r="G9968" s="196"/>
      <c r="H9968" s="196"/>
      <c r="I9968" s="196"/>
      <c r="J9968" s="196"/>
      <c r="K9968" s="196"/>
      <c r="L9968" s="197"/>
    </row>
    <row r="9969" spans="6:12">
      <c r="F9969" s="198"/>
      <c r="G9969" s="196"/>
      <c r="H9969" s="196"/>
      <c r="I9969" s="196"/>
      <c r="J9969" s="196"/>
      <c r="K9969" s="196"/>
      <c r="L9969" s="197"/>
    </row>
    <row r="9970" spans="6:12">
      <c r="F9970" s="198"/>
      <c r="G9970" s="196"/>
      <c r="H9970" s="196"/>
      <c r="I9970" s="196"/>
      <c r="J9970" s="196"/>
      <c r="K9970" s="196"/>
      <c r="L9970" s="197"/>
    </row>
    <row r="9971" spans="6:12">
      <c r="F9971" s="198"/>
      <c r="G9971" s="196"/>
      <c r="H9971" s="196"/>
      <c r="I9971" s="196"/>
      <c r="J9971" s="196"/>
      <c r="K9971" s="196"/>
      <c r="L9971" s="197"/>
    </row>
    <row r="9972" spans="6:12">
      <c r="F9972" s="198"/>
      <c r="G9972" s="196"/>
      <c r="H9972" s="196"/>
      <c r="I9972" s="196"/>
      <c r="J9972" s="196"/>
      <c r="K9972" s="196"/>
      <c r="L9972" s="197"/>
    </row>
    <row r="9973" spans="6:12">
      <c r="F9973" s="198"/>
      <c r="G9973" s="196"/>
      <c r="H9973" s="196"/>
      <c r="I9973" s="196"/>
      <c r="J9973" s="196"/>
      <c r="K9973" s="196"/>
      <c r="L9973" s="197"/>
    </row>
    <row r="9974" spans="6:12">
      <c r="F9974" s="198"/>
      <c r="G9974" s="196"/>
      <c r="H9974" s="196"/>
      <c r="I9974" s="196"/>
      <c r="J9974" s="196"/>
      <c r="K9974" s="196"/>
      <c r="L9974" s="197"/>
    </row>
    <row r="9975" spans="6:12">
      <c r="F9975" s="198"/>
      <c r="G9975" s="196"/>
      <c r="H9975" s="196"/>
      <c r="I9975" s="196"/>
      <c r="J9975" s="196"/>
      <c r="K9975" s="196"/>
      <c r="L9975" s="197"/>
    </row>
    <row r="9976" spans="6:12">
      <c r="F9976" s="198"/>
      <c r="G9976" s="196"/>
      <c r="H9976" s="196"/>
      <c r="I9976" s="196"/>
      <c r="J9976" s="196"/>
      <c r="K9976" s="196"/>
      <c r="L9976" s="197"/>
    </row>
    <row r="9977" spans="6:12">
      <c r="F9977" s="198"/>
      <c r="G9977" s="196"/>
      <c r="H9977" s="196"/>
      <c r="I9977" s="196"/>
      <c r="J9977" s="196"/>
      <c r="K9977" s="196"/>
      <c r="L9977" s="197"/>
    </row>
    <row r="9978" spans="6:12">
      <c r="F9978" s="198"/>
      <c r="G9978" s="196"/>
      <c r="H9978" s="196"/>
      <c r="I9978" s="196"/>
      <c r="J9978" s="196"/>
      <c r="K9978" s="196"/>
      <c r="L9978" s="197"/>
    </row>
    <row r="9979" spans="6:12">
      <c r="F9979" s="198"/>
      <c r="G9979" s="196"/>
      <c r="H9979" s="196"/>
      <c r="I9979" s="196"/>
      <c r="J9979" s="196"/>
      <c r="K9979" s="196"/>
      <c r="L9979" s="197"/>
    </row>
    <row r="9980" spans="6:12">
      <c r="F9980" s="198"/>
      <c r="G9980" s="196"/>
      <c r="H9980" s="196"/>
      <c r="I9980" s="196"/>
      <c r="J9980" s="196"/>
      <c r="K9980" s="196"/>
      <c r="L9980" s="197"/>
    </row>
    <row r="9981" spans="6:12">
      <c r="F9981" s="198"/>
      <c r="G9981" s="196"/>
      <c r="H9981" s="196"/>
      <c r="I9981" s="196"/>
      <c r="J9981" s="196"/>
      <c r="K9981" s="196"/>
      <c r="L9981" s="197"/>
    </row>
    <row r="9982" spans="6:12">
      <c r="F9982" s="198"/>
      <c r="G9982" s="196"/>
      <c r="H9982" s="196"/>
      <c r="I9982" s="196"/>
      <c r="J9982" s="196"/>
      <c r="K9982" s="196"/>
      <c r="L9982" s="197"/>
    </row>
    <row r="9983" spans="6:12">
      <c r="F9983" s="198"/>
      <c r="G9983" s="196"/>
      <c r="H9983" s="196"/>
      <c r="I9983" s="196"/>
      <c r="J9983" s="196"/>
      <c r="K9983" s="196"/>
      <c r="L9983" s="197"/>
    </row>
    <row r="9984" spans="6:12">
      <c r="F9984" s="198"/>
      <c r="G9984" s="196"/>
      <c r="H9984" s="196"/>
      <c r="I9984" s="196"/>
      <c r="J9984" s="196"/>
      <c r="K9984" s="196"/>
      <c r="L9984" s="197"/>
    </row>
    <row r="9985" spans="6:12">
      <c r="F9985" s="198"/>
      <c r="G9985" s="196"/>
      <c r="H9985" s="196"/>
      <c r="I9985" s="196"/>
      <c r="J9985" s="196"/>
      <c r="K9985" s="196"/>
      <c r="L9985" s="197"/>
    </row>
    <row r="9986" spans="6:12">
      <c r="F9986" s="198"/>
      <c r="G9986" s="196"/>
      <c r="H9986" s="196"/>
      <c r="I9986" s="196"/>
      <c r="J9986" s="196"/>
      <c r="K9986" s="196"/>
      <c r="L9986" s="197"/>
    </row>
    <row r="9987" spans="6:12">
      <c r="F9987" s="198"/>
      <c r="G9987" s="196"/>
      <c r="H9987" s="196"/>
      <c r="I9987" s="196"/>
      <c r="J9987" s="196"/>
      <c r="K9987" s="196"/>
      <c r="L9987" s="197"/>
    </row>
    <row r="9988" spans="6:12">
      <c r="F9988" s="198"/>
      <c r="G9988" s="196"/>
      <c r="H9988" s="196"/>
      <c r="I9988" s="196"/>
      <c r="J9988" s="196"/>
      <c r="K9988" s="196"/>
      <c r="L9988" s="197"/>
    </row>
    <row r="9989" spans="6:12">
      <c r="F9989" s="198"/>
      <c r="G9989" s="196"/>
      <c r="H9989" s="196"/>
      <c r="I9989" s="196"/>
      <c r="J9989" s="196"/>
      <c r="K9989" s="196"/>
      <c r="L9989" s="197"/>
    </row>
    <row r="9990" spans="6:12">
      <c r="F9990" s="198"/>
      <c r="G9990" s="196"/>
      <c r="H9990" s="196"/>
      <c r="I9990" s="196"/>
      <c r="J9990" s="196"/>
      <c r="K9990" s="196"/>
      <c r="L9990" s="197"/>
    </row>
    <row r="9991" spans="6:12">
      <c r="F9991" s="198"/>
      <c r="G9991" s="196"/>
      <c r="H9991" s="196"/>
      <c r="I9991" s="196"/>
      <c r="J9991" s="196"/>
      <c r="K9991" s="196"/>
      <c r="L9991" s="197"/>
    </row>
    <row r="9992" spans="6:12">
      <c r="F9992" s="198"/>
      <c r="G9992" s="196"/>
      <c r="H9992" s="196"/>
      <c r="I9992" s="196"/>
      <c r="J9992" s="196"/>
      <c r="K9992" s="196"/>
      <c r="L9992" s="197"/>
    </row>
    <row r="9993" spans="6:12">
      <c r="F9993" s="198"/>
      <c r="G9993" s="196"/>
      <c r="H9993" s="196"/>
      <c r="I9993" s="196"/>
      <c r="J9993" s="196"/>
      <c r="K9993" s="196"/>
      <c r="L9993" s="197"/>
    </row>
    <row r="9994" spans="6:12">
      <c r="F9994" s="198"/>
      <c r="G9994" s="196"/>
      <c r="H9994" s="196"/>
      <c r="I9994" s="196"/>
      <c r="J9994" s="196"/>
      <c r="K9994" s="196"/>
      <c r="L9994" s="197"/>
    </row>
    <row r="9995" spans="6:12">
      <c r="F9995" s="198"/>
      <c r="G9995" s="196"/>
      <c r="H9995" s="196"/>
      <c r="I9995" s="196"/>
      <c r="J9995" s="196"/>
      <c r="K9995" s="196"/>
      <c r="L9995" s="197"/>
    </row>
    <row r="9996" spans="6:12">
      <c r="F9996" s="198"/>
      <c r="G9996" s="196"/>
      <c r="H9996" s="196"/>
      <c r="I9996" s="196"/>
      <c r="J9996" s="196"/>
      <c r="K9996" s="196"/>
      <c r="L9996" s="197"/>
    </row>
    <row r="9997" spans="6:12">
      <c r="F9997" s="198"/>
      <c r="G9997" s="196"/>
      <c r="H9997" s="196"/>
      <c r="I9997" s="196"/>
      <c r="J9997" s="196"/>
      <c r="K9997" s="196"/>
      <c r="L9997" s="197"/>
    </row>
    <row r="9998" spans="6:12">
      <c r="F9998" s="198"/>
      <c r="G9998" s="196"/>
      <c r="H9998" s="196"/>
      <c r="I9998" s="196"/>
      <c r="J9998" s="196"/>
      <c r="K9998" s="196"/>
      <c r="L9998" s="197"/>
    </row>
    <row r="9999" spans="6:12">
      <c r="F9999" s="198"/>
      <c r="G9999" s="196"/>
      <c r="H9999" s="196"/>
      <c r="I9999" s="196"/>
      <c r="J9999" s="196"/>
      <c r="K9999" s="196"/>
      <c r="L9999" s="197"/>
    </row>
    <row r="10000" spans="6:12">
      <c r="F10000" s="198"/>
      <c r="G10000" s="196"/>
      <c r="H10000" s="196"/>
      <c r="I10000" s="196"/>
      <c r="J10000" s="196"/>
      <c r="K10000" s="196"/>
      <c r="L10000" s="197"/>
    </row>
    <row r="10001" spans="6:12">
      <c r="F10001" s="198"/>
      <c r="G10001" s="196"/>
      <c r="H10001" s="196"/>
      <c r="I10001" s="196"/>
      <c r="J10001" s="196"/>
      <c r="K10001" s="196"/>
      <c r="L10001" s="197"/>
    </row>
    <row r="10002" spans="6:12">
      <c r="F10002" s="198"/>
      <c r="G10002" s="196"/>
      <c r="H10002" s="196"/>
      <c r="I10002" s="196"/>
      <c r="J10002" s="196"/>
      <c r="K10002" s="196"/>
      <c r="L10002" s="197"/>
    </row>
    <row r="10003" spans="6:12">
      <c r="F10003" s="198"/>
      <c r="G10003" s="196"/>
      <c r="H10003" s="196"/>
      <c r="I10003" s="196"/>
      <c r="J10003" s="196"/>
      <c r="K10003" s="196"/>
      <c r="L10003" s="197"/>
    </row>
    <row r="10004" spans="6:12">
      <c r="F10004" s="198"/>
      <c r="G10004" s="196"/>
      <c r="H10004" s="196"/>
      <c r="I10004" s="196"/>
      <c r="J10004" s="196"/>
      <c r="K10004" s="196"/>
      <c r="L10004" s="197"/>
    </row>
    <row r="10005" spans="6:12">
      <c r="F10005" s="198"/>
      <c r="G10005" s="196"/>
      <c r="H10005" s="196"/>
      <c r="I10005" s="196"/>
      <c r="J10005" s="196"/>
      <c r="K10005" s="196"/>
      <c r="L10005" s="197"/>
    </row>
    <row r="10006" spans="6:12">
      <c r="F10006" s="198"/>
      <c r="G10006" s="196"/>
      <c r="H10006" s="196"/>
      <c r="I10006" s="196"/>
      <c r="J10006" s="196"/>
      <c r="K10006" s="196"/>
      <c r="L10006" s="197"/>
    </row>
    <row r="10007" spans="6:12">
      <c r="F10007" s="198"/>
      <c r="G10007" s="196"/>
      <c r="H10007" s="196"/>
      <c r="I10007" s="196"/>
      <c r="J10007" s="196"/>
      <c r="K10007" s="196"/>
      <c r="L10007" s="197"/>
    </row>
    <row r="10008" spans="6:12">
      <c r="F10008" s="198"/>
      <c r="G10008" s="196"/>
      <c r="H10008" s="196"/>
      <c r="I10008" s="196"/>
      <c r="J10008" s="196"/>
      <c r="K10008" s="196"/>
      <c r="L10008" s="197"/>
    </row>
    <row r="10009" spans="6:12">
      <c r="F10009" s="198"/>
      <c r="G10009" s="196"/>
      <c r="H10009" s="196"/>
      <c r="I10009" s="196"/>
      <c r="J10009" s="196"/>
      <c r="K10009" s="196"/>
      <c r="L10009" s="197"/>
    </row>
    <row r="10010" spans="6:12">
      <c r="F10010" s="198"/>
      <c r="G10010" s="196"/>
      <c r="H10010" s="196"/>
      <c r="I10010" s="196"/>
      <c r="J10010" s="196"/>
      <c r="K10010" s="196"/>
      <c r="L10010" s="197"/>
    </row>
    <row r="10011" spans="6:12">
      <c r="F10011" s="198"/>
      <c r="G10011" s="196"/>
      <c r="H10011" s="196"/>
      <c r="I10011" s="196"/>
      <c r="J10011" s="196"/>
      <c r="K10011" s="196"/>
      <c r="L10011" s="197"/>
    </row>
    <row r="10012" spans="6:12">
      <c r="F10012" s="198"/>
      <c r="G10012" s="196"/>
      <c r="H10012" s="196"/>
      <c r="I10012" s="196"/>
      <c r="J10012" s="196"/>
      <c r="K10012" s="196"/>
      <c r="L10012" s="197"/>
    </row>
    <row r="10013" spans="6:12">
      <c r="F10013" s="198"/>
      <c r="G10013" s="196"/>
      <c r="H10013" s="196"/>
      <c r="I10013" s="196"/>
      <c r="J10013" s="196"/>
      <c r="K10013" s="196"/>
      <c r="L10013" s="197"/>
    </row>
    <row r="10014" spans="6:12">
      <c r="F10014" s="198"/>
      <c r="G10014" s="196"/>
      <c r="H10014" s="196"/>
      <c r="I10014" s="196"/>
      <c r="J10014" s="196"/>
      <c r="K10014" s="196"/>
      <c r="L10014" s="197"/>
    </row>
    <row r="10015" spans="6:12">
      <c r="F10015" s="198"/>
      <c r="G10015" s="196"/>
      <c r="H10015" s="196"/>
      <c r="I10015" s="196"/>
      <c r="J10015" s="196"/>
      <c r="K10015" s="196"/>
      <c r="L10015" s="197"/>
    </row>
    <row r="10016" spans="6:12">
      <c r="F10016" s="198"/>
      <c r="G10016" s="196"/>
      <c r="H10016" s="196"/>
      <c r="I10016" s="196"/>
      <c r="J10016" s="196"/>
      <c r="K10016" s="196"/>
      <c r="L10016" s="197"/>
    </row>
    <row r="10017" spans="6:12">
      <c r="F10017" s="198"/>
      <c r="G10017" s="196"/>
      <c r="H10017" s="196"/>
      <c r="I10017" s="196"/>
      <c r="J10017" s="196"/>
      <c r="K10017" s="196"/>
      <c r="L10017" s="197"/>
    </row>
    <row r="10018" spans="6:12">
      <c r="F10018" s="198"/>
      <c r="G10018" s="196"/>
      <c r="H10018" s="196"/>
      <c r="I10018" s="196"/>
      <c r="J10018" s="196"/>
      <c r="K10018" s="196"/>
      <c r="L10018" s="197"/>
    </row>
    <row r="10019" spans="6:12">
      <c r="F10019" s="198"/>
      <c r="G10019" s="196"/>
      <c r="H10019" s="196"/>
      <c r="I10019" s="196"/>
      <c r="J10019" s="196"/>
      <c r="K10019" s="196"/>
      <c r="L10019" s="197"/>
    </row>
    <row r="10020" spans="6:12">
      <c r="F10020" s="198"/>
      <c r="G10020" s="196"/>
      <c r="H10020" s="196"/>
      <c r="I10020" s="196"/>
      <c r="J10020" s="196"/>
      <c r="K10020" s="196"/>
      <c r="L10020" s="197"/>
    </row>
    <row r="10021" spans="6:12">
      <c r="F10021" s="198"/>
      <c r="G10021" s="196"/>
      <c r="H10021" s="196"/>
      <c r="I10021" s="196"/>
      <c r="J10021" s="196"/>
      <c r="K10021" s="196"/>
      <c r="L10021" s="197"/>
    </row>
    <row r="10022" spans="6:12">
      <c r="F10022" s="198"/>
      <c r="G10022" s="196"/>
      <c r="H10022" s="196"/>
      <c r="I10022" s="196"/>
      <c r="J10022" s="196"/>
      <c r="K10022" s="196"/>
      <c r="L10022" s="197"/>
    </row>
    <row r="10023" spans="6:12">
      <c r="F10023" s="198"/>
      <c r="G10023" s="196"/>
      <c r="H10023" s="196"/>
      <c r="I10023" s="196"/>
      <c r="J10023" s="196"/>
      <c r="K10023" s="196"/>
      <c r="L10023" s="197"/>
    </row>
    <row r="10024" spans="6:12">
      <c r="F10024" s="198"/>
      <c r="G10024" s="196"/>
      <c r="H10024" s="196"/>
      <c r="I10024" s="196"/>
      <c r="J10024" s="196"/>
      <c r="K10024" s="196"/>
      <c r="L10024" s="197"/>
    </row>
    <row r="10025" spans="6:12">
      <c r="F10025" s="198"/>
      <c r="G10025" s="196"/>
      <c r="H10025" s="196"/>
      <c r="I10025" s="196"/>
      <c r="J10025" s="196"/>
      <c r="K10025" s="196"/>
      <c r="L10025" s="197"/>
    </row>
    <row r="10026" spans="6:12">
      <c r="F10026" s="198"/>
      <c r="G10026" s="196"/>
      <c r="H10026" s="196"/>
      <c r="I10026" s="196"/>
      <c r="J10026" s="196"/>
      <c r="K10026" s="196"/>
      <c r="L10026" s="197"/>
    </row>
    <row r="10027" spans="6:12">
      <c r="F10027" s="198"/>
      <c r="G10027" s="196"/>
      <c r="H10027" s="196"/>
      <c r="I10027" s="196"/>
      <c r="J10027" s="196"/>
      <c r="K10027" s="196"/>
      <c r="L10027" s="197"/>
    </row>
    <row r="10028" spans="6:12">
      <c r="F10028" s="198"/>
      <c r="G10028" s="196"/>
      <c r="H10028" s="196"/>
      <c r="I10028" s="196"/>
      <c r="J10028" s="196"/>
      <c r="K10028" s="196"/>
      <c r="L10028" s="197"/>
    </row>
    <row r="10029" spans="6:12">
      <c r="F10029" s="198"/>
      <c r="G10029" s="196"/>
      <c r="H10029" s="196"/>
      <c r="I10029" s="196"/>
      <c r="J10029" s="196"/>
      <c r="K10029" s="196"/>
      <c r="L10029" s="197"/>
    </row>
    <row r="10030" spans="6:12">
      <c r="F10030" s="198"/>
      <c r="G10030" s="196"/>
      <c r="H10030" s="196"/>
      <c r="I10030" s="196"/>
      <c r="J10030" s="196"/>
      <c r="K10030" s="196"/>
      <c r="L10030" s="197"/>
    </row>
    <row r="10031" spans="6:12">
      <c r="F10031" s="198"/>
      <c r="G10031" s="196"/>
      <c r="H10031" s="196"/>
      <c r="I10031" s="196"/>
      <c r="J10031" s="196"/>
      <c r="K10031" s="196"/>
      <c r="L10031" s="197"/>
    </row>
    <row r="10032" spans="6:12">
      <c r="F10032" s="198"/>
      <c r="G10032" s="196"/>
      <c r="H10032" s="196"/>
      <c r="I10032" s="196"/>
      <c r="J10032" s="196"/>
      <c r="K10032" s="196"/>
      <c r="L10032" s="197"/>
    </row>
    <row r="10033" spans="6:12">
      <c r="F10033" s="198"/>
      <c r="G10033" s="196"/>
      <c r="H10033" s="196"/>
      <c r="I10033" s="196"/>
      <c r="J10033" s="196"/>
      <c r="K10033" s="196"/>
      <c r="L10033" s="197"/>
    </row>
    <row r="10034" spans="6:12">
      <c r="F10034" s="198"/>
      <c r="G10034" s="196"/>
      <c r="H10034" s="196"/>
      <c r="I10034" s="196"/>
      <c r="J10034" s="196"/>
      <c r="K10034" s="196"/>
      <c r="L10034" s="197"/>
    </row>
    <row r="10035" spans="6:12">
      <c r="F10035" s="198"/>
      <c r="G10035" s="196"/>
      <c r="H10035" s="196"/>
      <c r="I10035" s="196"/>
      <c r="J10035" s="196"/>
      <c r="K10035" s="196"/>
      <c r="L10035" s="197"/>
    </row>
    <row r="10036" spans="6:12">
      <c r="F10036" s="198"/>
      <c r="G10036" s="196"/>
      <c r="H10036" s="196"/>
      <c r="I10036" s="196"/>
      <c r="J10036" s="196"/>
      <c r="K10036" s="196"/>
      <c r="L10036" s="197"/>
    </row>
    <row r="10037" spans="6:12">
      <c r="F10037" s="198"/>
      <c r="G10037" s="196"/>
      <c r="H10037" s="196"/>
      <c r="I10037" s="196"/>
      <c r="J10037" s="196"/>
      <c r="K10037" s="196"/>
      <c r="L10037" s="197"/>
    </row>
    <row r="10038" spans="6:12">
      <c r="F10038" s="198"/>
      <c r="G10038" s="196"/>
      <c r="H10038" s="196"/>
      <c r="I10038" s="196"/>
      <c r="J10038" s="196"/>
      <c r="K10038" s="196"/>
      <c r="L10038" s="197"/>
    </row>
    <row r="10039" spans="6:12">
      <c r="F10039" s="198"/>
      <c r="G10039" s="196"/>
      <c r="H10039" s="196"/>
      <c r="I10039" s="196"/>
      <c r="J10039" s="196"/>
      <c r="K10039" s="196"/>
      <c r="L10039" s="197"/>
    </row>
    <row r="10040" spans="6:12">
      <c r="F10040" s="198"/>
      <c r="G10040" s="196"/>
      <c r="H10040" s="196"/>
      <c r="I10040" s="196"/>
      <c r="J10040" s="196"/>
      <c r="K10040" s="196"/>
      <c r="L10040" s="197"/>
    </row>
    <row r="10041" spans="6:12">
      <c r="F10041" s="198"/>
      <c r="G10041" s="196"/>
      <c r="H10041" s="196"/>
      <c r="I10041" s="196"/>
      <c r="J10041" s="196"/>
      <c r="K10041" s="196"/>
      <c r="L10041" s="197"/>
    </row>
    <row r="10042" spans="6:12">
      <c r="F10042" s="198"/>
      <c r="G10042" s="196"/>
      <c r="H10042" s="196"/>
      <c r="I10042" s="196"/>
      <c r="J10042" s="196"/>
      <c r="K10042" s="196"/>
      <c r="L10042" s="197"/>
    </row>
    <row r="10043" spans="6:12">
      <c r="F10043" s="198"/>
      <c r="G10043" s="196"/>
      <c r="H10043" s="196"/>
      <c r="I10043" s="196"/>
      <c r="J10043" s="196"/>
      <c r="K10043" s="196"/>
      <c r="L10043" s="197"/>
    </row>
    <row r="10044" spans="6:12">
      <c r="F10044" s="198"/>
      <c r="G10044" s="196"/>
      <c r="H10044" s="196"/>
      <c r="I10044" s="196"/>
      <c r="J10044" s="196"/>
      <c r="K10044" s="196"/>
      <c r="L10044" s="197"/>
    </row>
    <row r="10045" spans="6:12">
      <c r="F10045" s="198"/>
      <c r="G10045" s="196"/>
      <c r="H10045" s="196"/>
      <c r="I10045" s="196"/>
      <c r="J10045" s="196"/>
      <c r="K10045" s="196"/>
      <c r="L10045" s="197"/>
    </row>
    <row r="10046" spans="6:12">
      <c r="F10046" s="198"/>
      <c r="G10046" s="196"/>
      <c r="H10046" s="196"/>
      <c r="I10046" s="196"/>
      <c r="J10046" s="196"/>
      <c r="K10046" s="196"/>
      <c r="L10046" s="197"/>
    </row>
    <row r="10047" spans="6:12">
      <c r="F10047" s="198"/>
      <c r="G10047" s="196"/>
      <c r="H10047" s="196"/>
      <c r="I10047" s="196"/>
      <c r="J10047" s="196"/>
      <c r="K10047" s="196"/>
      <c r="L10047" s="197"/>
    </row>
    <row r="10048" spans="6:12">
      <c r="F10048" s="198"/>
      <c r="G10048" s="196"/>
      <c r="H10048" s="196"/>
      <c r="I10048" s="196"/>
      <c r="J10048" s="196"/>
      <c r="K10048" s="196"/>
      <c r="L10048" s="197"/>
    </row>
    <row r="10049" spans="6:12">
      <c r="F10049" s="198"/>
      <c r="G10049" s="196"/>
      <c r="H10049" s="196"/>
      <c r="I10049" s="196"/>
      <c r="J10049" s="196"/>
      <c r="K10049" s="196"/>
      <c r="L10049" s="197"/>
    </row>
    <row r="10050" spans="6:12">
      <c r="F10050" s="198"/>
      <c r="G10050" s="196"/>
      <c r="H10050" s="196"/>
      <c r="I10050" s="196"/>
      <c r="J10050" s="196"/>
      <c r="K10050" s="196"/>
      <c r="L10050" s="197"/>
    </row>
    <row r="10051" spans="6:12">
      <c r="F10051" s="198"/>
      <c r="G10051" s="196"/>
      <c r="H10051" s="196"/>
      <c r="I10051" s="196"/>
      <c r="J10051" s="196"/>
      <c r="K10051" s="196"/>
      <c r="L10051" s="197"/>
    </row>
    <row r="10052" spans="6:12">
      <c r="F10052" s="198"/>
      <c r="G10052" s="196"/>
      <c r="H10052" s="196"/>
      <c r="I10052" s="196"/>
      <c r="J10052" s="196"/>
      <c r="K10052" s="196"/>
      <c r="L10052" s="197"/>
    </row>
    <row r="10053" spans="6:12">
      <c r="F10053" s="198"/>
      <c r="G10053" s="196"/>
      <c r="H10053" s="196"/>
      <c r="I10053" s="196"/>
      <c r="J10053" s="196"/>
      <c r="K10053" s="196"/>
      <c r="L10053" s="197"/>
    </row>
    <row r="10054" spans="6:12">
      <c r="F10054" s="198"/>
      <c r="G10054" s="196"/>
      <c r="H10054" s="196"/>
      <c r="I10054" s="196"/>
      <c r="J10054" s="196"/>
      <c r="K10054" s="196"/>
      <c r="L10054" s="197"/>
    </row>
    <row r="10055" spans="6:12">
      <c r="F10055" s="198"/>
      <c r="G10055" s="196"/>
      <c r="H10055" s="196"/>
      <c r="I10055" s="196"/>
      <c r="J10055" s="196"/>
      <c r="K10055" s="196"/>
      <c r="L10055" s="197"/>
    </row>
    <row r="10056" spans="6:12">
      <c r="F10056" s="198"/>
      <c r="G10056" s="196"/>
      <c r="H10056" s="196"/>
      <c r="I10056" s="196"/>
      <c r="J10056" s="196"/>
      <c r="K10056" s="196"/>
      <c r="L10056" s="197"/>
    </row>
    <row r="10057" spans="6:12">
      <c r="F10057" s="198"/>
      <c r="G10057" s="196"/>
      <c r="H10057" s="196"/>
      <c r="I10057" s="196"/>
      <c r="J10057" s="196"/>
      <c r="K10057" s="196"/>
      <c r="L10057" s="197"/>
    </row>
    <row r="10058" spans="6:12">
      <c r="F10058" s="198"/>
      <c r="G10058" s="196"/>
      <c r="H10058" s="196"/>
      <c r="I10058" s="196"/>
      <c r="J10058" s="196"/>
      <c r="K10058" s="196"/>
      <c r="L10058" s="197"/>
    </row>
    <row r="10059" spans="6:12">
      <c r="F10059" s="198"/>
      <c r="G10059" s="196"/>
      <c r="H10059" s="196"/>
      <c r="I10059" s="196"/>
      <c r="J10059" s="196"/>
      <c r="K10059" s="196"/>
      <c r="L10059" s="197"/>
    </row>
    <row r="10060" spans="6:12">
      <c r="F10060" s="198"/>
      <c r="G10060" s="196"/>
      <c r="H10060" s="196"/>
      <c r="I10060" s="196"/>
      <c r="J10060" s="196"/>
      <c r="K10060" s="196"/>
      <c r="L10060" s="197"/>
    </row>
    <row r="10061" spans="6:12">
      <c r="F10061" s="198"/>
      <c r="G10061" s="196"/>
      <c r="H10061" s="196"/>
      <c r="I10061" s="196"/>
      <c r="J10061" s="196"/>
      <c r="K10061" s="196"/>
      <c r="L10061" s="197"/>
    </row>
    <row r="10062" spans="6:12">
      <c r="F10062" s="198"/>
      <c r="G10062" s="196"/>
      <c r="H10062" s="196"/>
      <c r="I10062" s="196"/>
      <c r="J10062" s="196"/>
      <c r="K10062" s="196"/>
      <c r="L10062" s="197"/>
    </row>
    <row r="10063" spans="6:12">
      <c r="F10063" s="198"/>
      <c r="G10063" s="196"/>
      <c r="H10063" s="196"/>
      <c r="I10063" s="196"/>
      <c r="J10063" s="196"/>
      <c r="K10063" s="196"/>
      <c r="L10063" s="197"/>
    </row>
    <row r="10064" spans="6:12">
      <c r="F10064" s="198"/>
      <c r="G10064" s="196"/>
      <c r="H10064" s="196"/>
      <c r="I10064" s="196"/>
      <c r="J10064" s="196"/>
      <c r="K10064" s="196"/>
      <c r="L10064" s="197"/>
    </row>
    <row r="10065" spans="6:14">
      <c r="F10065" s="198"/>
      <c r="G10065" s="196"/>
      <c r="H10065" s="196"/>
      <c r="I10065" s="196"/>
      <c r="J10065" s="196"/>
      <c r="K10065" s="196"/>
      <c r="L10065" s="197"/>
    </row>
    <row r="10066" spans="6:14">
      <c r="F10066" s="198"/>
      <c r="G10066" s="196"/>
      <c r="H10066" s="196"/>
      <c r="I10066" s="196"/>
      <c r="J10066" s="196"/>
      <c r="K10066" s="196"/>
      <c r="L10066" s="197"/>
    </row>
    <row r="10067" spans="6:14">
      <c r="F10067" s="198"/>
      <c r="G10067" s="196"/>
      <c r="H10067" s="196"/>
      <c r="I10067" s="196"/>
      <c r="J10067" s="196"/>
      <c r="K10067" s="196"/>
      <c r="L10067" s="197"/>
    </row>
    <row r="10068" spans="6:14">
      <c r="F10068" s="198"/>
      <c r="G10068" s="196"/>
      <c r="H10068" s="196"/>
      <c r="I10068" s="196"/>
      <c r="J10068" s="196"/>
      <c r="K10068" s="196"/>
      <c r="L10068" s="197"/>
    </row>
    <row r="10069" spans="6:14">
      <c r="F10069" t="s">
        <v>259</v>
      </c>
      <c r="G10069" t="s">
        <v>259</v>
      </c>
      <c r="H10069" t="s">
        <v>259</v>
      </c>
      <c r="I10069" t="s">
        <v>259</v>
      </c>
      <c r="J10069" t="s">
        <v>259</v>
      </c>
      <c r="K10069" t="s">
        <v>259</v>
      </c>
      <c r="L10069" t="s">
        <v>259</v>
      </c>
      <c r="M10069" t="s">
        <v>259</v>
      </c>
      <c r="N10069" t="s">
        <v>259</v>
      </c>
    </row>
    <row r="10096" spans="2:6">
      <c r="B10096" t="s">
        <v>258</v>
      </c>
      <c r="C10096" s="195" t="s">
        <v>257</v>
      </c>
      <c r="D10096" t="s">
        <v>257</v>
      </c>
      <c r="E10096" t="s">
        <v>257</v>
      </c>
      <c r="F10096" t="s">
        <v>257</v>
      </c>
    </row>
  </sheetData>
  <scenarios current="0" sqref="B76">
    <scenario name="av value of 1 round" locked="1" count="2" user="Vladislav Gorchakov" comment="Автор: Vladislav Gorchakov , 18.06.2024">
      <inputCells r="E60" val="15000000" numFmtId="164"/>
      <inputCells r="F60" val="30000000" numFmtId="164"/>
    </scenario>
  </scenarios>
  <mergeCells count="9">
    <mergeCell ref="F6:J6"/>
    <mergeCell ref="D8:D12"/>
    <mergeCell ref="B28:H28"/>
    <mergeCell ref="B26:H26"/>
    <mergeCell ref="B63:D63"/>
    <mergeCell ref="E59:F59"/>
    <mergeCell ref="B60:D60"/>
    <mergeCell ref="B61:D61"/>
    <mergeCell ref="B62:D62"/>
  </mergeCells>
  <conditionalFormatting sqref="F8:J1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Introduction and contents</vt:lpstr>
      <vt:lpstr>Ключевые условия (Assumptions)</vt:lpstr>
      <vt:lpstr>Sales forecast</vt:lpstr>
      <vt:lpstr>Expenses (OPEX&amp;CAPEX)</vt:lpstr>
      <vt:lpstr>P&amp;L</vt:lpstr>
      <vt:lpstr>Cash Flow</vt:lpstr>
      <vt:lpstr>Balance Sheet</vt:lpstr>
      <vt:lpstr>Valuation</vt:lpstr>
      <vt:lpstr>Risks</vt:lpstr>
      <vt:lpstr>Лист1</vt:lpstr>
      <vt:lpstr>ModelRiskDSN</vt:lpstr>
      <vt:lpstr>ModelRiskSYS1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Vladislav Gorchakov</dc:creator>
  <cp:lastModifiedBy>Vladislav</cp:lastModifiedBy>
  <dcterms:created xsi:type="dcterms:W3CDTF">2015-06-05T18:19:34Z</dcterms:created>
  <dcterms:modified xsi:type="dcterms:W3CDTF">2024-06-28T11:41:44Z</dcterms:modified>
</cp:coreProperties>
</file>